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1. SÍNTESE ESTATISTICA\120. Agosto 2023\"/>
    </mc:Choice>
  </mc:AlternateContent>
  <xr:revisionPtr revIDLastSave="0" documentId="13_ncr:1_{CC742752-4F2D-4985-9997-AA067DC29811}" xr6:coauthVersionLast="47" xr6:coauthVersionMax="47" xr10:uidLastSave="{00000000-0000-0000-0000-000000000000}"/>
  <bookViews>
    <workbookView xWindow="28680" yWindow="-120" windowWidth="29040" windowHeight="15720" tabRatio="53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90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'2'!$A$1:$AW$68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'26'!$A$1:$P$96</definedName>
    <definedName name="_xlnm.Print_Area" localSheetId="4">'3'!$A$1:$AW$68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'26'!$A$1:$P$96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4" i="89" l="1"/>
  <c r="AW14" i="89"/>
  <c r="AV36" i="89"/>
  <c r="AW36" i="89"/>
  <c r="AV58" i="89"/>
  <c r="AW58" i="89" s="1"/>
  <c r="P29" i="89"/>
  <c r="AV14" i="88"/>
  <c r="AW14" i="88" s="1"/>
  <c r="AV36" i="88"/>
  <c r="AW36" i="88" s="1"/>
  <c r="AG36" i="88"/>
  <c r="L74" i="70" l="1"/>
  <c r="N74" i="70"/>
  <c r="O74" i="70"/>
  <c r="P74" i="70"/>
  <c r="F74" i="70"/>
  <c r="L19" i="70"/>
  <c r="N19" i="70"/>
  <c r="O19" i="70"/>
  <c r="P19" i="70" s="1"/>
  <c r="F19" i="70"/>
  <c r="F20" i="70"/>
  <c r="T63" i="89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B63" i="89"/>
  <c r="T41" i="89"/>
  <c r="U41" i="89"/>
  <c r="V41" i="89"/>
  <c r="W41" i="89"/>
  <c r="X41" i="89"/>
  <c r="Y41" i="89"/>
  <c r="Z41" i="89"/>
  <c r="AA41" i="89"/>
  <c r="AB41" i="89"/>
  <c r="AC41" i="89"/>
  <c r="AD41" i="89"/>
  <c r="AE41" i="89"/>
  <c r="AF41" i="89"/>
  <c r="S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O41" i="89"/>
  <c r="B41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S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B19" i="89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AF63" i="88"/>
  <c r="S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T41" i="88"/>
  <c r="U41" i="88"/>
  <c r="V41" i="88"/>
  <c r="W41" i="88"/>
  <c r="X41" i="88"/>
  <c r="Y41" i="88"/>
  <c r="Z41" i="88"/>
  <c r="AA41" i="88"/>
  <c r="AB41" i="88"/>
  <c r="AC41" i="88"/>
  <c r="AD41" i="88"/>
  <c r="AE41" i="88"/>
  <c r="AF41" i="88"/>
  <c r="S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T19" i="88"/>
  <c r="U19" i="88"/>
  <c r="V19" i="88"/>
  <c r="W19" i="88"/>
  <c r="X19" i="88"/>
  <c r="Y19" i="88"/>
  <c r="Z19" i="88"/>
  <c r="AA19" i="88"/>
  <c r="AB19" i="88"/>
  <c r="AC19" i="88"/>
  <c r="AD19" i="88"/>
  <c r="AE19" i="88"/>
  <c r="AF19" i="88"/>
  <c r="S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AV57" i="88"/>
  <c r="AV35" i="88"/>
  <c r="AV13" i="88"/>
  <c r="AG35" i="88"/>
  <c r="AV57" i="89"/>
  <c r="AV35" i="89"/>
  <c r="AW35" i="89" s="1"/>
  <c r="AV13" i="89"/>
  <c r="L83" i="70"/>
  <c r="N83" i="70"/>
  <c r="O83" i="70"/>
  <c r="P83" i="70" s="1"/>
  <c r="L84" i="70"/>
  <c r="N84" i="70"/>
  <c r="O84" i="70"/>
  <c r="L85" i="70"/>
  <c r="N85" i="70"/>
  <c r="O85" i="70"/>
  <c r="L86" i="70"/>
  <c r="N86" i="70"/>
  <c r="O86" i="70"/>
  <c r="L87" i="70"/>
  <c r="N87" i="70"/>
  <c r="O87" i="70"/>
  <c r="L88" i="70"/>
  <c r="N88" i="70"/>
  <c r="O88" i="70"/>
  <c r="P88" i="70"/>
  <c r="L89" i="70"/>
  <c r="N89" i="70"/>
  <c r="O89" i="70"/>
  <c r="O90" i="70"/>
  <c r="O91" i="70"/>
  <c r="L92" i="70"/>
  <c r="N92" i="70"/>
  <c r="O92" i="70"/>
  <c r="P92" i="70" s="1"/>
  <c r="O93" i="70"/>
  <c r="L94" i="70"/>
  <c r="N94" i="70"/>
  <c r="P94" i="70" s="1"/>
  <c r="O94" i="70"/>
  <c r="F75" i="70"/>
  <c r="F76" i="70"/>
  <c r="F78" i="70"/>
  <c r="F79" i="70"/>
  <c r="F80" i="70"/>
  <c r="F81" i="70"/>
  <c r="F82" i="70"/>
  <c r="F83" i="70"/>
  <c r="F84" i="70"/>
  <c r="F85" i="70"/>
  <c r="F86" i="70"/>
  <c r="F87" i="70"/>
  <c r="F88" i="70"/>
  <c r="F89" i="70"/>
  <c r="F92" i="70"/>
  <c r="F94" i="70"/>
  <c r="J57" i="70"/>
  <c r="K57" i="70"/>
  <c r="O57" i="70"/>
  <c r="F58" i="70"/>
  <c r="J58" i="70"/>
  <c r="K58" i="70"/>
  <c r="L58" i="70"/>
  <c r="N58" i="70"/>
  <c r="O58" i="70"/>
  <c r="N17" i="66"/>
  <c r="O17" i="66"/>
  <c r="N18" i="66"/>
  <c r="O18" i="66"/>
  <c r="P18" i="66" s="1"/>
  <c r="N19" i="66"/>
  <c r="O19" i="66"/>
  <c r="L17" i="66"/>
  <c r="F17" i="66"/>
  <c r="F18" i="66"/>
  <c r="J7" i="47"/>
  <c r="J8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I61" i="81"/>
  <c r="H61" i="81"/>
  <c r="C61" i="81"/>
  <c r="B61" i="81"/>
  <c r="B32" i="36"/>
  <c r="C32" i="36"/>
  <c r="AV52" i="89"/>
  <c r="AV53" i="89"/>
  <c r="AV54" i="89"/>
  <c r="AV55" i="89"/>
  <c r="AV56" i="89"/>
  <c r="AF65" i="89"/>
  <c r="AV34" i="89"/>
  <c r="AV12" i="89"/>
  <c r="O21" i="89"/>
  <c r="AV34" i="88"/>
  <c r="AV12" i="88"/>
  <c r="AV56" i="88"/>
  <c r="O65" i="88"/>
  <c r="N17" i="70"/>
  <c r="O17" i="70"/>
  <c r="N18" i="70"/>
  <c r="O18" i="70"/>
  <c r="N20" i="70"/>
  <c r="O20" i="70"/>
  <c r="L17" i="70"/>
  <c r="L18" i="70"/>
  <c r="L20" i="70"/>
  <c r="L21" i="70"/>
  <c r="L23" i="70"/>
  <c r="F17" i="70"/>
  <c r="F18" i="70"/>
  <c r="F21" i="70"/>
  <c r="F23" i="70"/>
  <c r="N66" i="66"/>
  <c r="O66" i="66"/>
  <c r="L66" i="66"/>
  <c r="F66" i="66"/>
  <c r="F67" i="66"/>
  <c r="J39" i="81"/>
  <c r="J40" i="81"/>
  <c r="J41" i="81"/>
  <c r="J42" i="81"/>
  <c r="J43" i="81"/>
  <c r="J44" i="81"/>
  <c r="J45" i="81"/>
  <c r="J46" i="81"/>
  <c r="J47" i="81"/>
  <c r="J48" i="81"/>
  <c r="J49" i="81"/>
  <c r="J50" i="81"/>
  <c r="J51" i="81"/>
  <c r="J52" i="81"/>
  <c r="J53" i="81"/>
  <c r="J54" i="81"/>
  <c r="J55" i="81"/>
  <c r="J56" i="81"/>
  <c r="J57" i="81"/>
  <c r="J58" i="81"/>
  <c r="J59" i="81"/>
  <c r="J60" i="81"/>
  <c r="J7" i="86"/>
  <c r="J8" i="86"/>
  <c r="J9" i="86"/>
  <c r="J10" i="86"/>
  <c r="J11" i="86"/>
  <c r="J12" i="86"/>
  <c r="J13" i="8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30" i="86"/>
  <c r="J31" i="86"/>
  <c r="B32" i="3"/>
  <c r="C32" i="3"/>
  <c r="H32" i="3"/>
  <c r="I32" i="3"/>
  <c r="I83" i="66"/>
  <c r="H83" i="66"/>
  <c r="C83" i="66"/>
  <c r="B83" i="66"/>
  <c r="AS29" i="89"/>
  <c r="AT29" i="89"/>
  <c r="AU29" i="89"/>
  <c r="AV29" i="89"/>
  <c r="AS30" i="89"/>
  <c r="AT30" i="89"/>
  <c r="AU30" i="89"/>
  <c r="AV30" i="89"/>
  <c r="AS31" i="89"/>
  <c r="AT31" i="89"/>
  <c r="AU31" i="89"/>
  <c r="AV31" i="89"/>
  <c r="AS32" i="89"/>
  <c r="AT32" i="89"/>
  <c r="AU32" i="89"/>
  <c r="AV32" i="89"/>
  <c r="AS33" i="89"/>
  <c r="AT33" i="89"/>
  <c r="AU33" i="89"/>
  <c r="AV33" i="89"/>
  <c r="AS34" i="89"/>
  <c r="AT34" i="89"/>
  <c r="AU34" i="89"/>
  <c r="AS35" i="89"/>
  <c r="AT35" i="89"/>
  <c r="AU35" i="89"/>
  <c r="AS36" i="89"/>
  <c r="AT36" i="89"/>
  <c r="AU36" i="89"/>
  <c r="AS37" i="89"/>
  <c r="AT37" i="89"/>
  <c r="AU37" i="89"/>
  <c r="AS38" i="89"/>
  <c r="AT38" i="89"/>
  <c r="AU38" i="89"/>
  <c r="AS39" i="89"/>
  <c r="AT39" i="89"/>
  <c r="AU39" i="89"/>
  <c r="AV39" i="89"/>
  <c r="AS40" i="89"/>
  <c r="AT40" i="89"/>
  <c r="AU40" i="89"/>
  <c r="AV40" i="89"/>
  <c r="AV11" i="89"/>
  <c r="AV55" i="88"/>
  <c r="AV33" i="88"/>
  <c r="AV11" i="88"/>
  <c r="N72" i="70"/>
  <c r="O72" i="70"/>
  <c r="N82" i="70"/>
  <c r="O82" i="70"/>
  <c r="I95" i="70"/>
  <c r="H95" i="70"/>
  <c r="C95" i="70"/>
  <c r="F95" i="70" s="1"/>
  <c r="B95" i="70"/>
  <c r="L72" i="70"/>
  <c r="L73" i="70"/>
  <c r="L75" i="70"/>
  <c r="L76" i="70"/>
  <c r="L78" i="70"/>
  <c r="L79" i="70"/>
  <c r="L80" i="70"/>
  <c r="L81" i="70"/>
  <c r="L82" i="70"/>
  <c r="F72" i="70"/>
  <c r="F73" i="70"/>
  <c r="N15" i="70"/>
  <c r="O15" i="70"/>
  <c r="N16" i="70"/>
  <c r="O16" i="70"/>
  <c r="L15" i="70"/>
  <c r="L16" i="70"/>
  <c r="F15" i="70"/>
  <c r="F16" i="70"/>
  <c r="N14" i="66"/>
  <c r="O14" i="66"/>
  <c r="L14" i="66"/>
  <c r="F14" i="66"/>
  <c r="C61" i="36"/>
  <c r="B61" i="36"/>
  <c r="AW34" i="89" l="1"/>
  <c r="P85" i="70"/>
  <c r="P86" i="70"/>
  <c r="P19" i="66"/>
  <c r="P89" i="70"/>
  <c r="P84" i="70"/>
  <c r="P87" i="70"/>
  <c r="P58" i="70"/>
  <c r="P14" i="66"/>
  <c r="P17" i="66"/>
  <c r="P17" i="70"/>
  <c r="P20" i="70"/>
  <c r="P18" i="70"/>
  <c r="P66" i="66"/>
  <c r="AW33" i="89"/>
  <c r="P72" i="70"/>
  <c r="P82" i="70"/>
  <c r="P16" i="70"/>
  <c r="P15" i="70"/>
  <c r="N82" i="86"/>
  <c r="O82" i="86"/>
  <c r="N87" i="86"/>
  <c r="O87" i="86"/>
  <c r="N88" i="86"/>
  <c r="O88" i="86"/>
  <c r="N89" i="86"/>
  <c r="O89" i="86"/>
  <c r="N90" i="86"/>
  <c r="O90" i="86"/>
  <c r="N91" i="86"/>
  <c r="O91" i="86"/>
  <c r="N92" i="86"/>
  <c r="O92" i="86"/>
  <c r="N93" i="86"/>
  <c r="O93" i="86"/>
  <c r="O94" i="86"/>
  <c r="L87" i="86"/>
  <c r="L88" i="86"/>
  <c r="L89" i="86"/>
  <c r="L90" i="86"/>
  <c r="L91" i="86"/>
  <c r="L92" i="86"/>
  <c r="L93" i="86"/>
  <c r="F87" i="86"/>
  <c r="F88" i="86"/>
  <c r="F89" i="86"/>
  <c r="F90" i="86"/>
  <c r="F91" i="86"/>
  <c r="F92" i="86"/>
  <c r="F93" i="86"/>
  <c r="AV10" i="89"/>
  <c r="AV54" i="88"/>
  <c r="AV32" i="88"/>
  <c r="AV10" i="88"/>
  <c r="N71" i="70"/>
  <c r="O71" i="70"/>
  <c r="N73" i="70"/>
  <c r="O73" i="70"/>
  <c r="N75" i="70"/>
  <c r="O75" i="70"/>
  <c r="N76" i="70"/>
  <c r="O76" i="70"/>
  <c r="O77" i="70"/>
  <c r="N78" i="70"/>
  <c r="O78" i="70"/>
  <c r="N79" i="70"/>
  <c r="O79" i="70"/>
  <c r="N80" i="70"/>
  <c r="O80" i="70"/>
  <c r="N81" i="70"/>
  <c r="O81" i="70"/>
  <c r="F71" i="70"/>
  <c r="N21" i="70"/>
  <c r="O21" i="70"/>
  <c r="O22" i="70"/>
  <c r="N23" i="70"/>
  <c r="O23" i="70"/>
  <c r="N24" i="70"/>
  <c r="O24" i="70"/>
  <c r="N25" i="70"/>
  <c r="O25" i="70"/>
  <c r="N26" i="70"/>
  <c r="O26" i="70"/>
  <c r="N27" i="70"/>
  <c r="O27" i="70"/>
  <c r="N28" i="70"/>
  <c r="O28" i="70"/>
  <c r="N29" i="70"/>
  <c r="O29" i="70"/>
  <c r="N30" i="70"/>
  <c r="O30" i="70"/>
  <c r="N31" i="70"/>
  <c r="O31" i="70"/>
  <c r="L24" i="70"/>
  <c r="L25" i="70"/>
  <c r="L26" i="70"/>
  <c r="L27" i="70"/>
  <c r="L28" i="70"/>
  <c r="L29" i="70"/>
  <c r="L30" i="70"/>
  <c r="L31" i="70"/>
  <c r="F24" i="70"/>
  <c r="F25" i="70"/>
  <c r="F26" i="70"/>
  <c r="F27" i="70"/>
  <c r="F28" i="70"/>
  <c r="F29" i="70"/>
  <c r="F30" i="70"/>
  <c r="F31" i="70"/>
  <c r="N65" i="66"/>
  <c r="O65" i="66"/>
  <c r="L65" i="66"/>
  <c r="F65" i="66"/>
  <c r="N11" i="66"/>
  <c r="O11" i="66"/>
  <c r="L11" i="66"/>
  <c r="F11" i="66"/>
  <c r="F60" i="36"/>
  <c r="N79" i="86"/>
  <c r="O79" i="86"/>
  <c r="N80" i="86"/>
  <c r="O80" i="86"/>
  <c r="N81" i="86"/>
  <c r="O81" i="86"/>
  <c r="N83" i="86"/>
  <c r="O83" i="86"/>
  <c r="N84" i="86"/>
  <c r="O84" i="86"/>
  <c r="N85" i="86"/>
  <c r="O85" i="86"/>
  <c r="N86" i="86"/>
  <c r="O86" i="86"/>
  <c r="L78" i="86"/>
  <c r="L79" i="86"/>
  <c r="L80" i="86"/>
  <c r="L81" i="86"/>
  <c r="L82" i="86"/>
  <c r="L83" i="86"/>
  <c r="L84" i="86"/>
  <c r="L85" i="86"/>
  <c r="L86" i="86"/>
  <c r="F79" i="86"/>
  <c r="F80" i="86"/>
  <c r="F81" i="86"/>
  <c r="F82" i="86"/>
  <c r="F83" i="86"/>
  <c r="F84" i="86"/>
  <c r="F85" i="86"/>
  <c r="F86" i="86"/>
  <c r="N30" i="86"/>
  <c r="O30" i="86"/>
  <c r="L30" i="86"/>
  <c r="F30" i="86"/>
  <c r="Q14" i="72"/>
  <c r="R14" i="72"/>
  <c r="O14" i="72"/>
  <c r="I14" i="72"/>
  <c r="B6" i="48"/>
  <c r="O64" i="89"/>
  <c r="AF64" i="89"/>
  <c r="AV9" i="89"/>
  <c r="O20" i="89"/>
  <c r="AV66" i="88"/>
  <c r="AV9" i="88"/>
  <c r="O64" i="88"/>
  <c r="O45" i="88"/>
  <c r="O44" i="88"/>
  <c r="O43" i="88"/>
  <c r="AF45" i="88"/>
  <c r="AF44" i="88"/>
  <c r="AF43" i="88"/>
  <c r="L92" i="83"/>
  <c r="N92" i="83"/>
  <c r="O92" i="83"/>
  <c r="F92" i="83"/>
  <c r="N53" i="70"/>
  <c r="O53" i="70"/>
  <c r="N54" i="70"/>
  <c r="O54" i="70"/>
  <c r="L53" i="70"/>
  <c r="L54" i="70"/>
  <c r="L55" i="70"/>
  <c r="F53" i="70"/>
  <c r="F54" i="70"/>
  <c r="N78" i="66"/>
  <c r="O78" i="66"/>
  <c r="N79" i="66"/>
  <c r="O79" i="66"/>
  <c r="L78" i="66"/>
  <c r="L79" i="66"/>
  <c r="F78" i="66"/>
  <c r="F79" i="66"/>
  <c r="I32" i="48"/>
  <c r="H32" i="48"/>
  <c r="B32" i="48"/>
  <c r="C32" i="48"/>
  <c r="N89" i="47"/>
  <c r="O89" i="47"/>
  <c r="N90" i="47"/>
  <c r="O90" i="47"/>
  <c r="N91" i="47"/>
  <c r="O91" i="47"/>
  <c r="N92" i="47"/>
  <c r="O92" i="47"/>
  <c r="N93" i="47"/>
  <c r="O93" i="47"/>
  <c r="N94" i="47"/>
  <c r="O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J94" i="86"/>
  <c r="P82" i="86" l="1"/>
  <c r="P88" i="86"/>
  <c r="AV43" i="88"/>
  <c r="P90" i="47"/>
  <c r="P79" i="86"/>
  <c r="P75" i="70"/>
  <c r="P91" i="86"/>
  <c r="P87" i="86"/>
  <c r="P93" i="86"/>
  <c r="P28" i="70"/>
  <c r="P24" i="70"/>
  <c r="P30" i="86"/>
  <c r="P71" i="70"/>
  <c r="P81" i="70"/>
  <c r="P30" i="70"/>
  <c r="P93" i="47"/>
  <c r="P89" i="47"/>
  <c r="P92" i="47"/>
  <c r="P92" i="86"/>
  <c r="P90" i="86"/>
  <c r="P89" i="86"/>
  <c r="P31" i="70"/>
  <c r="P78" i="70"/>
  <c r="P25" i="70"/>
  <c r="P21" i="70"/>
  <c r="P80" i="70"/>
  <c r="P79" i="70"/>
  <c r="P76" i="70"/>
  <c r="P73" i="70"/>
  <c r="P29" i="70"/>
  <c r="P27" i="70"/>
  <c r="P23" i="70"/>
  <c r="P26" i="70"/>
  <c r="P65" i="66"/>
  <c r="P79" i="66"/>
  <c r="P11" i="66"/>
  <c r="P92" i="83"/>
  <c r="S14" i="72"/>
  <c r="AV64" i="89"/>
  <c r="P53" i="70"/>
  <c r="P54" i="70"/>
  <c r="P78" i="66"/>
  <c r="P94" i="47"/>
  <c r="P91" i="47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6" i="88"/>
  <c r="AT67" i="88"/>
  <c r="AT41" i="88"/>
  <c r="AT19" i="88"/>
  <c r="D68" i="48"/>
  <c r="E68" i="48"/>
  <c r="F68" i="48"/>
  <c r="D69" i="48"/>
  <c r="E69" i="48"/>
  <c r="F69" i="48"/>
  <c r="J37" i="36"/>
  <c r="H37" i="36"/>
  <c r="D37" i="36"/>
  <c r="B37" i="36"/>
  <c r="Q9" i="87"/>
  <c r="Q7" i="87"/>
  <c r="Q10" i="87"/>
  <c r="Q18" i="87"/>
  <c r="Q20" i="87"/>
  <c r="Q21" i="87"/>
  <c r="Q29" i="87"/>
  <c r="Q31" i="87"/>
  <c r="Q32" i="87"/>
  <c r="AT7" i="89"/>
  <c r="AU7" i="89"/>
  <c r="AV7" i="89"/>
  <c r="AT8" i="89"/>
  <c r="AU8" i="89"/>
  <c r="AV8" i="89"/>
  <c r="AT9" i="89"/>
  <c r="AU9" i="89"/>
  <c r="AW9" i="89" s="1"/>
  <c r="AT10" i="89"/>
  <c r="AU10" i="89"/>
  <c r="AW10" i="89" s="1"/>
  <c r="AT11" i="89"/>
  <c r="AU11" i="89"/>
  <c r="AW11" i="89" s="1"/>
  <c r="AT12" i="89"/>
  <c r="AU12" i="89"/>
  <c r="AW12" i="89" s="1"/>
  <c r="AT13" i="89"/>
  <c r="AU13" i="89"/>
  <c r="AW13" i="89" s="1"/>
  <c r="AT14" i="89"/>
  <c r="AU14" i="89"/>
  <c r="AT15" i="89"/>
  <c r="AU15" i="89"/>
  <c r="AT16" i="89"/>
  <c r="AU16" i="89"/>
  <c r="AT17" i="89"/>
  <c r="AU17" i="89"/>
  <c r="AT18" i="89"/>
  <c r="AU18" i="89"/>
  <c r="AT19" i="89"/>
  <c r="AU19" i="89"/>
  <c r="AT20" i="89"/>
  <c r="AT21" i="89"/>
  <c r="AT22" i="89"/>
  <c r="AT23" i="89"/>
  <c r="AD20" i="89"/>
  <c r="AD21" i="89"/>
  <c r="AD22" i="89"/>
  <c r="AD23" i="89"/>
  <c r="M20" i="89"/>
  <c r="M21" i="89"/>
  <c r="M22" i="89"/>
  <c r="M23" i="89"/>
  <c r="AD42" i="89"/>
  <c r="AE42" i="89"/>
  <c r="AD43" i="89"/>
  <c r="AE43" i="89"/>
  <c r="AD44" i="89"/>
  <c r="AT44" i="89" s="1"/>
  <c r="AE44" i="89"/>
  <c r="AD45" i="89"/>
  <c r="AT45" i="89" s="1"/>
  <c r="AE45" i="89"/>
  <c r="AV41" i="89"/>
  <c r="AV45" i="89"/>
  <c r="AW31" i="89"/>
  <c r="AW32" i="89"/>
  <c r="AT41" i="89"/>
  <c r="AT42" i="89"/>
  <c r="AT43" i="89"/>
  <c r="AT51" i="89"/>
  <c r="AU51" i="89"/>
  <c r="AV51" i="89"/>
  <c r="AT52" i="89"/>
  <c r="AU52" i="89"/>
  <c r="AT53" i="89"/>
  <c r="AU53" i="89"/>
  <c r="AW53" i="89" s="1"/>
  <c r="AT54" i="89"/>
  <c r="AU54" i="89"/>
  <c r="AW54" i="89" s="1"/>
  <c r="AT55" i="89"/>
  <c r="AU55" i="89"/>
  <c r="AW55" i="89" s="1"/>
  <c r="AT56" i="89"/>
  <c r="AU56" i="89"/>
  <c r="AW56" i="89" s="1"/>
  <c r="AT57" i="89"/>
  <c r="AU57" i="89"/>
  <c r="AW57" i="89" s="1"/>
  <c r="AT58" i="89"/>
  <c r="AU58" i="89"/>
  <c r="AT59" i="89"/>
  <c r="AU59" i="89"/>
  <c r="AT60" i="89"/>
  <c r="AU60" i="89"/>
  <c r="AT61" i="89"/>
  <c r="AU61" i="89"/>
  <c r="AV61" i="89"/>
  <c r="AT62" i="89"/>
  <c r="AU62" i="89"/>
  <c r="AV62" i="89"/>
  <c r="AT63" i="89"/>
  <c r="AU63" i="89"/>
  <c r="AT64" i="89"/>
  <c r="AT65" i="89"/>
  <c r="AT66" i="89"/>
  <c r="AT67" i="89"/>
  <c r="AV67" i="89"/>
  <c r="AD64" i="89"/>
  <c r="AD65" i="89"/>
  <c r="AD66" i="89"/>
  <c r="AD67" i="89"/>
  <c r="M64" i="89"/>
  <c r="M65" i="89"/>
  <c r="M66" i="89"/>
  <c r="M67" i="89"/>
  <c r="M42" i="89"/>
  <c r="M43" i="89"/>
  <c r="M44" i="89"/>
  <c r="M45" i="89"/>
  <c r="M64" i="88"/>
  <c r="M65" i="88"/>
  <c r="M66" i="88"/>
  <c r="M67" i="88"/>
  <c r="M42" i="88"/>
  <c r="AT42" i="88" s="1"/>
  <c r="N42" i="88"/>
  <c r="M43" i="88"/>
  <c r="N43" i="88"/>
  <c r="M44" i="88"/>
  <c r="N44" i="88"/>
  <c r="M45" i="88"/>
  <c r="AT45" i="88" s="1"/>
  <c r="N45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M20" i="88"/>
  <c r="M21" i="88"/>
  <c r="M22" i="88"/>
  <c r="M23" i="88"/>
  <c r="AT23" i="88"/>
  <c r="AT7" i="88"/>
  <c r="AU7" i="88"/>
  <c r="AT8" i="88"/>
  <c r="AU8" i="88"/>
  <c r="AT9" i="88"/>
  <c r="AU9" i="88"/>
  <c r="AW9" i="88" s="1"/>
  <c r="AT10" i="88"/>
  <c r="AU10" i="88"/>
  <c r="AW10" i="88" s="1"/>
  <c r="AT11" i="88"/>
  <c r="AU11" i="88"/>
  <c r="AW11" i="88" s="1"/>
  <c r="AT12" i="88"/>
  <c r="AU12" i="88"/>
  <c r="AW12" i="88" s="1"/>
  <c r="AT13" i="88"/>
  <c r="AU13" i="88"/>
  <c r="AW13" i="88" s="1"/>
  <c r="AT14" i="88"/>
  <c r="AU14" i="88"/>
  <c r="AT15" i="88"/>
  <c r="AU15" i="88"/>
  <c r="AT16" i="88"/>
  <c r="AU16" i="88"/>
  <c r="AT17" i="88"/>
  <c r="AU17" i="88"/>
  <c r="AT18" i="88"/>
  <c r="AU18" i="88"/>
  <c r="AD20" i="88"/>
  <c r="AT20" i="88" s="1"/>
  <c r="AD21" i="88"/>
  <c r="AT21" i="88" s="1"/>
  <c r="AD22" i="88"/>
  <c r="AD23" i="88"/>
  <c r="AD42" i="88"/>
  <c r="AE42" i="88"/>
  <c r="AD43" i="88"/>
  <c r="AT43" i="88" s="1"/>
  <c r="AE43" i="88"/>
  <c r="AD44" i="88"/>
  <c r="AT44" i="88" s="1"/>
  <c r="AE44" i="88"/>
  <c r="AD45" i="88"/>
  <c r="AE45" i="88"/>
  <c r="AD64" i="88"/>
  <c r="AD65" i="88"/>
  <c r="AT65" i="88" s="1"/>
  <c r="AD66" i="88"/>
  <c r="AD67" i="88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D50" i="2"/>
  <c r="C50" i="2"/>
  <c r="B66" i="46"/>
  <c r="AV7" i="88"/>
  <c r="AV8" i="88"/>
  <c r="N37" i="36"/>
  <c r="P59" i="90"/>
  <c r="O59" i="90"/>
  <c r="M59" i="90"/>
  <c r="G59" i="90"/>
  <c r="P58" i="90"/>
  <c r="O58" i="90"/>
  <c r="M58" i="90"/>
  <c r="G58" i="90"/>
  <c r="P57" i="90"/>
  <c r="O57" i="90"/>
  <c r="M57" i="90"/>
  <c r="G57" i="90"/>
  <c r="P56" i="90"/>
  <c r="O56" i="90"/>
  <c r="M56" i="90"/>
  <c r="G56" i="90"/>
  <c r="P55" i="90"/>
  <c r="O55" i="90"/>
  <c r="M55" i="90"/>
  <c r="G55" i="90"/>
  <c r="P54" i="90"/>
  <c r="O54" i="90"/>
  <c r="M54" i="90"/>
  <c r="G54" i="90"/>
  <c r="J53" i="90"/>
  <c r="I53" i="90"/>
  <c r="D53" i="90"/>
  <c r="C53" i="90"/>
  <c r="P52" i="90"/>
  <c r="O52" i="90"/>
  <c r="M52" i="90"/>
  <c r="G52" i="90"/>
  <c r="P51" i="90"/>
  <c r="O51" i="90"/>
  <c r="M51" i="90"/>
  <c r="G51" i="90"/>
  <c r="J50" i="90"/>
  <c r="I50" i="90"/>
  <c r="D50" i="90"/>
  <c r="C50" i="90"/>
  <c r="P49" i="90"/>
  <c r="O49" i="90"/>
  <c r="M49" i="90"/>
  <c r="G49" i="90"/>
  <c r="P48" i="90"/>
  <c r="O48" i="90"/>
  <c r="M48" i="90"/>
  <c r="G48" i="90"/>
  <c r="J47" i="90"/>
  <c r="I47" i="90"/>
  <c r="D47" i="90"/>
  <c r="C47" i="90"/>
  <c r="J46" i="90"/>
  <c r="I46" i="90"/>
  <c r="D46" i="90"/>
  <c r="C46" i="90"/>
  <c r="O45" i="90"/>
  <c r="I45" i="90"/>
  <c r="C45" i="90"/>
  <c r="P39" i="90"/>
  <c r="O39" i="90"/>
  <c r="M39" i="90"/>
  <c r="G39" i="90"/>
  <c r="P38" i="90"/>
  <c r="O38" i="90"/>
  <c r="M38" i="90"/>
  <c r="G38" i="90"/>
  <c r="P37" i="90"/>
  <c r="O37" i="90"/>
  <c r="M37" i="90"/>
  <c r="G37" i="90"/>
  <c r="P36" i="90"/>
  <c r="O36" i="90"/>
  <c r="M36" i="90"/>
  <c r="G36" i="90"/>
  <c r="P35" i="90"/>
  <c r="O35" i="90"/>
  <c r="M35" i="90"/>
  <c r="G35" i="90"/>
  <c r="P34" i="90"/>
  <c r="O34" i="90"/>
  <c r="M34" i="90"/>
  <c r="G34" i="90"/>
  <c r="J33" i="90"/>
  <c r="I33" i="90"/>
  <c r="D33" i="90"/>
  <c r="C33" i="90"/>
  <c r="P32" i="90"/>
  <c r="O32" i="90"/>
  <c r="M32" i="90"/>
  <c r="G32" i="90"/>
  <c r="P31" i="90"/>
  <c r="O31" i="90"/>
  <c r="M31" i="90"/>
  <c r="G31" i="90"/>
  <c r="J30" i="90"/>
  <c r="I30" i="90"/>
  <c r="D30" i="90"/>
  <c r="C30" i="90"/>
  <c r="P29" i="90"/>
  <c r="O29" i="90"/>
  <c r="M29" i="90"/>
  <c r="G29" i="90"/>
  <c r="P28" i="90"/>
  <c r="O28" i="90"/>
  <c r="M28" i="90"/>
  <c r="G28" i="90"/>
  <c r="J27" i="90"/>
  <c r="I27" i="90"/>
  <c r="D27" i="90"/>
  <c r="C27" i="90"/>
  <c r="P26" i="90"/>
  <c r="P46" i="90" s="1"/>
  <c r="O26" i="90"/>
  <c r="O46" i="90" s="1"/>
  <c r="L26" i="90"/>
  <c r="K26" i="90"/>
  <c r="J26" i="90"/>
  <c r="I26" i="90"/>
  <c r="F26" i="90"/>
  <c r="E26" i="90"/>
  <c r="D26" i="90"/>
  <c r="L46" i="90" s="1"/>
  <c r="C26" i="90"/>
  <c r="K46" i="90" s="1"/>
  <c r="Q25" i="90"/>
  <c r="Q45" i="90" s="1"/>
  <c r="O25" i="90"/>
  <c r="M25" i="90"/>
  <c r="K25" i="90"/>
  <c r="I25" i="90"/>
  <c r="G25" i="90"/>
  <c r="G45" i="90" s="1"/>
  <c r="M45" i="90" s="1"/>
  <c r="E25" i="90"/>
  <c r="C25" i="90"/>
  <c r="K45" i="90" s="1"/>
  <c r="P19" i="90"/>
  <c r="O19" i="90"/>
  <c r="M19" i="90"/>
  <c r="G19" i="90"/>
  <c r="P18" i="90"/>
  <c r="O18" i="90"/>
  <c r="M18" i="90"/>
  <c r="G18" i="90"/>
  <c r="P17" i="90"/>
  <c r="O17" i="90"/>
  <c r="M17" i="90"/>
  <c r="G17" i="90"/>
  <c r="P16" i="90"/>
  <c r="O16" i="90"/>
  <c r="M16" i="90"/>
  <c r="G16" i="90"/>
  <c r="P15" i="90"/>
  <c r="O15" i="90"/>
  <c r="M15" i="90"/>
  <c r="G15" i="90"/>
  <c r="P14" i="90"/>
  <c r="O14" i="90"/>
  <c r="M14" i="90"/>
  <c r="G14" i="90"/>
  <c r="J13" i="90"/>
  <c r="I13" i="90"/>
  <c r="D13" i="90"/>
  <c r="C13" i="90"/>
  <c r="P12" i="90"/>
  <c r="O12" i="90"/>
  <c r="M12" i="90"/>
  <c r="G12" i="90"/>
  <c r="P11" i="90"/>
  <c r="O11" i="90"/>
  <c r="M11" i="90"/>
  <c r="G11" i="90"/>
  <c r="J10" i="90"/>
  <c r="I10" i="90"/>
  <c r="D10" i="90"/>
  <c r="C10" i="90"/>
  <c r="P9" i="90"/>
  <c r="O9" i="90"/>
  <c r="M9" i="90"/>
  <c r="G9" i="90"/>
  <c r="P8" i="90"/>
  <c r="O8" i="90"/>
  <c r="M8" i="90"/>
  <c r="G8" i="90"/>
  <c r="J7" i="90"/>
  <c r="I7" i="90"/>
  <c r="D7" i="90"/>
  <c r="C7" i="90"/>
  <c r="P6" i="90"/>
  <c r="O6" i="90"/>
  <c r="L6" i="90"/>
  <c r="J6" i="90"/>
  <c r="I6" i="90"/>
  <c r="F6" i="90"/>
  <c r="E6" i="90"/>
  <c r="K6" i="90" s="1"/>
  <c r="Q5" i="90"/>
  <c r="O5" i="90"/>
  <c r="M5" i="90"/>
  <c r="K5" i="90"/>
  <c r="I5" i="90"/>
  <c r="E5" i="90"/>
  <c r="V32" i="87"/>
  <c r="U32" i="87"/>
  <c r="V31" i="87"/>
  <c r="V29" i="87"/>
  <c r="V26" i="87"/>
  <c r="U26" i="87"/>
  <c r="V23" i="87"/>
  <c r="U23" i="87"/>
  <c r="V21" i="87"/>
  <c r="U21" i="87"/>
  <c r="V20" i="87"/>
  <c r="V18" i="87"/>
  <c r="V15" i="87"/>
  <c r="U15" i="87"/>
  <c r="V12" i="87"/>
  <c r="U12" i="87"/>
  <c r="V10" i="87"/>
  <c r="U10" i="87"/>
  <c r="V9" i="87"/>
  <c r="V7" i="87"/>
  <c r="AT64" i="88" l="1"/>
  <c r="AT22" i="88"/>
  <c r="Q39" i="90"/>
  <c r="M33" i="90"/>
  <c r="C40" i="90"/>
  <c r="E32" i="90" s="1"/>
  <c r="Q29" i="90"/>
  <c r="AU41" i="89"/>
  <c r="C60" i="90"/>
  <c r="E54" i="90" s="1"/>
  <c r="G33" i="90"/>
  <c r="G27" i="90"/>
  <c r="M13" i="90"/>
  <c r="J20" i="90"/>
  <c r="L16" i="90" s="1"/>
  <c r="Q12" i="90"/>
  <c r="Q17" i="90"/>
  <c r="Q15" i="90"/>
  <c r="Q18" i="90"/>
  <c r="Q9" i="90"/>
  <c r="AV63" i="89"/>
  <c r="AU19" i="88"/>
  <c r="M50" i="90"/>
  <c r="Q54" i="90"/>
  <c r="Q58" i="90"/>
  <c r="Q56" i="90"/>
  <c r="Q57" i="90"/>
  <c r="J40" i="90"/>
  <c r="L29" i="90" s="1"/>
  <c r="O33" i="90"/>
  <c r="Q32" i="90"/>
  <c r="Q35" i="90"/>
  <c r="P10" i="90"/>
  <c r="M10" i="90"/>
  <c r="G7" i="90"/>
  <c r="V33" i="87"/>
  <c r="V22" i="87"/>
  <c r="AV19" i="89"/>
  <c r="M53" i="90"/>
  <c r="Q51" i="90"/>
  <c r="Q49" i="90"/>
  <c r="Q38" i="90"/>
  <c r="Q34" i="90"/>
  <c r="Q37" i="90"/>
  <c r="Q36" i="90"/>
  <c r="I40" i="90"/>
  <c r="K36" i="90" s="1"/>
  <c r="M30" i="90"/>
  <c r="Q28" i="90"/>
  <c r="Q31" i="90"/>
  <c r="P27" i="90"/>
  <c r="Q16" i="90"/>
  <c r="I20" i="90"/>
  <c r="K13" i="90" s="1"/>
  <c r="Q8" i="90"/>
  <c r="O7" i="90"/>
  <c r="G13" i="90"/>
  <c r="Q19" i="90"/>
  <c r="C20" i="90"/>
  <c r="E11" i="90" s="1"/>
  <c r="Q14" i="90"/>
  <c r="Q11" i="90"/>
  <c r="P7" i="90"/>
  <c r="I60" i="90"/>
  <c r="K58" i="90" s="1"/>
  <c r="O53" i="90"/>
  <c r="J60" i="90"/>
  <c r="L53" i="90" s="1"/>
  <c r="Q48" i="90"/>
  <c r="O47" i="90"/>
  <c r="Q59" i="90"/>
  <c r="G53" i="90"/>
  <c r="Q55" i="90"/>
  <c r="Q52" i="90"/>
  <c r="P47" i="90"/>
  <c r="G47" i="90"/>
  <c r="E46" i="90"/>
  <c r="M7" i="90"/>
  <c r="O10" i="90"/>
  <c r="P13" i="90"/>
  <c r="M27" i="90"/>
  <c r="O30" i="90"/>
  <c r="P33" i="90"/>
  <c r="F46" i="90"/>
  <c r="M47" i="90"/>
  <c r="O50" i="90"/>
  <c r="P53" i="90"/>
  <c r="D20" i="90"/>
  <c r="F13" i="90" s="1"/>
  <c r="P30" i="90"/>
  <c r="P50" i="90"/>
  <c r="O13" i="90"/>
  <c r="O27" i="90"/>
  <c r="D40" i="90"/>
  <c r="D60" i="90"/>
  <c r="G10" i="90"/>
  <c r="G30" i="90"/>
  <c r="G50" i="90"/>
  <c r="E45" i="90"/>
  <c r="V11" i="87"/>
  <c r="AF67" i="89"/>
  <c r="AG52" i="88"/>
  <c r="AG53" i="88"/>
  <c r="AG54" i="88"/>
  <c r="AG55" i="88"/>
  <c r="AG56" i="88"/>
  <c r="AG57" i="88"/>
  <c r="AG58" i="88"/>
  <c r="AG59" i="88"/>
  <c r="AG60" i="88"/>
  <c r="AG61" i="88"/>
  <c r="AG62" i="88"/>
  <c r="AG51" i="88"/>
  <c r="AG30" i="88"/>
  <c r="AG31" i="88"/>
  <c r="AG32" i="88"/>
  <c r="AG33" i="88"/>
  <c r="AG34" i="88"/>
  <c r="AG29" i="88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J56" i="70"/>
  <c r="K56" i="70"/>
  <c r="L56" i="70"/>
  <c r="N56" i="70"/>
  <c r="O56" i="70"/>
  <c r="D56" i="70"/>
  <c r="E56" i="70"/>
  <c r="F56" i="70"/>
  <c r="D57" i="70"/>
  <c r="E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E29" i="90" l="1"/>
  <c r="E38" i="90"/>
  <c r="E34" i="90"/>
  <c r="E31" i="90"/>
  <c r="Q30" i="90"/>
  <c r="L37" i="90"/>
  <c r="L34" i="90"/>
  <c r="L31" i="90"/>
  <c r="L28" i="90"/>
  <c r="L38" i="90"/>
  <c r="L27" i="90"/>
  <c r="E35" i="90"/>
  <c r="E27" i="90"/>
  <c r="E36" i="90"/>
  <c r="E33" i="90"/>
  <c r="E59" i="90"/>
  <c r="E57" i="90"/>
  <c r="E51" i="90"/>
  <c r="E53" i="90"/>
  <c r="E55" i="90"/>
  <c r="E47" i="90"/>
  <c r="E48" i="90"/>
  <c r="E49" i="90"/>
  <c r="E52" i="90"/>
  <c r="E50" i="90"/>
  <c r="E58" i="90"/>
  <c r="E56" i="90"/>
  <c r="L30" i="90"/>
  <c r="L32" i="90"/>
  <c r="L39" i="90"/>
  <c r="L35" i="90"/>
  <c r="E30" i="90"/>
  <c r="E40" i="90"/>
  <c r="E37" i="90"/>
  <c r="E28" i="90"/>
  <c r="E39" i="90"/>
  <c r="L18" i="90"/>
  <c r="Q47" i="90"/>
  <c r="L36" i="90"/>
  <c r="P40" i="90"/>
  <c r="Q33" i="90"/>
  <c r="L11" i="90"/>
  <c r="L12" i="90"/>
  <c r="L17" i="90"/>
  <c r="L15" i="90"/>
  <c r="L7" i="90"/>
  <c r="L10" i="90"/>
  <c r="L19" i="90"/>
  <c r="L14" i="90"/>
  <c r="L8" i="90"/>
  <c r="L13" i="90"/>
  <c r="L9" i="90"/>
  <c r="Q10" i="90"/>
  <c r="L56" i="90"/>
  <c r="L57" i="90"/>
  <c r="L58" i="90"/>
  <c r="L33" i="90"/>
  <c r="Q27" i="90"/>
  <c r="K17" i="90"/>
  <c r="K7" i="90"/>
  <c r="K10" i="90"/>
  <c r="K15" i="90"/>
  <c r="L50" i="90"/>
  <c r="L49" i="90"/>
  <c r="L52" i="90"/>
  <c r="L59" i="90"/>
  <c r="L47" i="90"/>
  <c r="K39" i="90"/>
  <c r="K35" i="90"/>
  <c r="K37" i="90"/>
  <c r="M40" i="90"/>
  <c r="K34" i="90"/>
  <c r="K31" i="90"/>
  <c r="K38" i="90"/>
  <c r="K32" i="90"/>
  <c r="K29" i="90"/>
  <c r="K30" i="90"/>
  <c r="K19" i="90"/>
  <c r="K16" i="90"/>
  <c r="K18" i="90"/>
  <c r="K11" i="90"/>
  <c r="K12" i="90"/>
  <c r="E13" i="90"/>
  <c r="E8" i="90"/>
  <c r="E12" i="90"/>
  <c r="O20" i="90"/>
  <c r="E7" i="90"/>
  <c r="E9" i="90"/>
  <c r="E16" i="90"/>
  <c r="E17" i="90"/>
  <c r="E19" i="90"/>
  <c r="E14" i="90"/>
  <c r="Q7" i="90"/>
  <c r="E18" i="90"/>
  <c r="E15" i="90"/>
  <c r="E10" i="90"/>
  <c r="K53" i="90"/>
  <c r="K54" i="90"/>
  <c r="K47" i="90"/>
  <c r="K57" i="90"/>
  <c r="K56" i="90"/>
  <c r="K50" i="90"/>
  <c r="M60" i="90"/>
  <c r="K52" i="90"/>
  <c r="O60" i="90"/>
  <c r="K48" i="90"/>
  <c r="K51" i="90"/>
  <c r="K55" i="90"/>
  <c r="K59" i="90"/>
  <c r="K49" i="90"/>
  <c r="Q53" i="90"/>
  <c r="K33" i="90"/>
  <c r="O40" i="90"/>
  <c r="K27" i="90"/>
  <c r="K28" i="90"/>
  <c r="F33" i="90"/>
  <c r="F30" i="90"/>
  <c r="K9" i="90"/>
  <c r="K8" i="90"/>
  <c r="M20" i="90"/>
  <c r="K14" i="90"/>
  <c r="P20" i="90"/>
  <c r="F10" i="90"/>
  <c r="F7" i="90"/>
  <c r="L48" i="90"/>
  <c r="L51" i="90"/>
  <c r="L54" i="90"/>
  <c r="L55" i="90"/>
  <c r="Q50" i="90"/>
  <c r="Q13" i="90"/>
  <c r="G60" i="90"/>
  <c r="F55" i="90"/>
  <c r="F51" i="90"/>
  <c r="F49" i="90"/>
  <c r="F56" i="90"/>
  <c r="F54" i="90"/>
  <c r="F57" i="90"/>
  <c r="F52" i="90"/>
  <c r="F59" i="90"/>
  <c r="F58" i="90"/>
  <c r="F48" i="90"/>
  <c r="F27" i="90"/>
  <c r="G20" i="90"/>
  <c r="F15" i="90"/>
  <c r="F11" i="90"/>
  <c r="F16" i="90"/>
  <c r="F14" i="90"/>
  <c r="F8" i="90"/>
  <c r="F18" i="90"/>
  <c r="F9" i="90"/>
  <c r="F12" i="90"/>
  <c r="F19" i="90"/>
  <c r="F17" i="90"/>
  <c r="G40" i="90"/>
  <c r="F35" i="90"/>
  <c r="F31" i="90"/>
  <c r="F37" i="90"/>
  <c r="F36" i="90"/>
  <c r="F40" i="90"/>
  <c r="F34" i="90"/>
  <c r="F28" i="90"/>
  <c r="F38" i="90"/>
  <c r="F29" i="90"/>
  <c r="F32" i="90"/>
  <c r="F39" i="90"/>
  <c r="F47" i="90"/>
  <c r="F53" i="90"/>
  <c r="P60" i="90"/>
  <c r="F50" i="90"/>
  <c r="P56" i="70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L40" i="90" l="1"/>
  <c r="E60" i="90"/>
  <c r="Q40" i="90"/>
  <c r="L20" i="90"/>
  <c r="Q60" i="90"/>
  <c r="L60" i="90"/>
  <c r="E20" i="90"/>
  <c r="K60" i="90"/>
  <c r="K40" i="90"/>
  <c r="K20" i="90"/>
  <c r="Q20" i="90"/>
  <c r="F20" i="90"/>
  <c r="F60" i="90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D53" i="2" l="1"/>
  <c r="C53" i="2"/>
  <c r="C7" i="2" l="1"/>
  <c r="D7" i="2"/>
  <c r="C10" i="2"/>
  <c r="D10" i="2"/>
  <c r="O67" i="88"/>
  <c r="O42" i="88"/>
  <c r="AF42" i="88"/>
  <c r="B95" i="47"/>
  <c r="C95" i="47"/>
  <c r="N74" i="66"/>
  <c r="O74" i="66"/>
  <c r="N75" i="66"/>
  <c r="O75" i="66"/>
  <c r="L74" i="66"/>
  <c r="F74" i="66"/>
  <c r="N28" i="66"/>
  <c r="O28" i="66"/>
  <c r="L28" i="66"/>
  <c r="F28" i="66"/>
  <c r="AF66" i="89"/>
  <c r="O66" i="89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N59" i="70"/>
  <c r="O59" i="70"/>
  <c r="N60" i="70"/>
  <c r="O60" i="70"/>
  <c r="L59" i="70"/>
  <c r="F59" i="70"/>
  <c r="B32" i="81"/>
  <c r="C32" i="81"/>
  <c r="H32" i="81"/>
  <c r="I32" i="81"/>
  <c r="B61" i="3"/>
  <c r="C61" i="3"/>
  <c r="N67" i="88"/>
  <c r="I95" i="46"/>
  <c r="H95" i="46"/>
  <c r="I95" i="48"/>
  <c r="H95" i="48"/>
  <c r="F75" i="66"/>
  <c r="L75" i="66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B32" i="70"/>
  <c r="C32" i="70"/>
  <c r="H32" i="70"/>
  <c r="I32" i="70"/>
  <c r="B32" i="66"/>
  <c r="C32" i="66"/>
  <c r="N58" i="47"/>
  <c r="O58" i="47"/>
  <c r="P58" i="47" s="1"/>
  <c r="L58" i="47"/>
  <c r="F58" i="47"/>
  <c r="L32" i="70" l="1"/>
  <c r="N32" i="70"/>
  <c r="O32" i="70"/>
  <c r="P28" i="66"/>
  <c r="F95" i="47"/>
  <c r="AW62" i="89"/>
  <c r="AW61" i="89"/>
  <c r="AV45" i="88"/>
  <c r="P29" i="66"/>
  <c r="AV42" i="88"/>
  <c r="P75" i="66"/>
  <c r="P74" i="66"/>
  <c r="P25" i="66"/>
  <c r="P73" i="66"/>
  <c r="P60" i="70"/>
  <c r="P27" i="66"/>
  <c r="P26" i="66"/>
  <c r="P59" i="70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AV31" i="88"/>
  <c r="AV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9" i="70"/>
  <c r="N55" i="70"/>
  <c r="O55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A19" i="89"/>
  <c r="AV52" i="88"/>
  <c r="AV30" i="88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32" i="70" l="1"/>
  <c r="P91" i="68"/>
  <c r="P56" i="68"/>
  <c r="P77" i="66"/>
  <c r="P92" i="68"/>
  <c r="P76" i="66"/>
  <c r="P68" i="46"/>
  <c r="P94" i="36"/>
  <c r="P82" i="66"/>
  <c r="P81" i="66"/>
  <c r="P69" i="46"/>
  <c r="P58" i="83"/>
  <c r="P80" i="66"/>
  <c r="P53" i="66"/>
  <c r="P30" i="66"/>
  <c r="P22" i="66"/>
  <c r="P51" i="47"/>
  <c r="P54" i="81"/>
  <c r="P52" i="66"/>
  <c r="P55" i="70"/>
  <c r="P94" i="68"/>
  <c r="P93" i="68"/>
  <c r="P72" i="66"/>
  <c r="P51" i="66"/>
  <c r="P53" i="48"/>
  <c r="P55" i="36"/>
  <c r="P53" i="81"/>
  <c r="P57" i="83"/>
  <c r="P24" i="66"/>
  <c r="P23" i="66"/>
  <c r="P56" i="83"/>
  <c r="P57" i="86"/>
  <c r="P56" i="36"/>
  <c r="P56" i="3"/>
  <c r="P55" i="83"/>
  <c r="AO63" i="88"/>
  <c r="P63" i="88"/>
  <c r="AG41" i="88"/>
  <c r="AG19" i="88"/>
  <c r="AM19" i="88"/>
  <c r="P19" i="88"/>
  <c r="Q5" i="2"/>
  <c r="M5" i="2"/>
  <c r="AE67" i="89"/>
  <c r="AG67" i="89" s="1"/>
  <c r="AC67" i="89"/>
  <c r="AB67" i="89"/>
  <c r="AA67" i="89"/>
  <c r="Z67" i="89"/>
  <c r="Y67" i="89"/>
  <c r="X67" i="89"/>
  <c r="W67" i="89"/>
  <c r="V67" i="89"/>
  <c r="U67" i="89"/>
  <c r="T67" i="89"/>
  <c r="S67" i="89"/>
  <c r="O67" i="89"/>
  <c r="N67" i="89"/>
  <c r="L67" i="89"/>
  <c r="K67" i="89"/>
  <c r="J67" i="89"/>
  <c r="I67" i="89"/>
  <c r="H67" i="89"/>
  <c r="G67" i="89"/>
  <c r="F67" i="89"/>
  <c r="E67" i="89"/>
  <c r="D67" i="89"/>
  <c r="C67" i="89"/>
  <c r="B67" i="89"/>
  <c r="AE66" i="89"/>
  <c r="AG66" i="89" s="1"/>
  <c r="AC66" i="89"/>
  <c r="AB66" i="89"/>
  <c r="AA66" i="89"/>
  <c r="Z66" i="89"/>
  <c r="Y66" i="89"/>
  <c r="X66" i="89"/>
  <c r="W66" i="89"/>
  <c r="V66" i="89"/>
  <c r="U66" i="89"/>
  <c r="T66" i="89"/>
  <c r="S66" i="89"/>
  <c r="N66" i="89"/>
  <c r="L66" i="89"/>
  <c r="K66" i="89"/>
  <c r="J66" i="89"/>
  <c r="I66" i="89"/>
  <c r="H66" i="89"/>
  <c r="G66" i="89"/>
  <c r="F66" i="89"/>
  <c r="E66" i="89"/>
  <c r="D66" i="89"/>
  <c r="C66" i="89"/>
  <c r="B66" i="89"/>
  <c r="AE65" i="89"/>
  <c r="AG65" i="89" s="1"/>
  <c r="AC65" i="89"/>
  <c r="AB65" i="89"/>
  <c r="AA65" i="89"/>
  <c r="Z65" i="89"/>
  <c r="Y65" i="89"/>
  <c r="X65" i="89"/>
  <c r="W65" i="89"/>
  <c r="V65" i="89"/>
  <c r="U65" i="89"/>
  <c r="T65" i="89"/>
  <c r="S65" i="89"/>
  <c r="O65" i="89"/>
  <c r="AV65" i="89" s="1"/>
  <c r="N65" i="89"/>
  <c r="L65" i="89"/>
  <c r="K65" i="89"/>
  <c r="J65" i="89"/>
  <c r="I65" i="89"/>
  <c r="H65" i="89"/>
  <c r="G65" i="89"/>
  <c r="F65" i="89"/>
  <c r="E65" i="89"/>
  <c r="D65" i="89"/>
  <c r="C65" i="89"/>
  <c r="B65" i="89"/>
  <c r="AE64" i="89"/>
  <c r="AG64" i="89" s="1"/>
  <c r="AC64" i="89"/>
  <c r="AB64" i="89"/>
  <c r="AA64" i="89"/>
  <c r="Z64" i="89"/>
  <c r="Y64" i="89"/>
  <c r="X64" i="89"/>
  <c r="W64" i="89"/>
  <c r="V64" i="89"/>
  <c r="U64" i="89"/>
  <c r="T64" i="89"/>
  <c r="S64" i="89"/>
  <c r="N64" i="89"/>
  <c r="P64" i="89" s="1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AI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N45" i="89"/>
  <c r="AU45" i="89" s="1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N44" i="89"/>
  <c r="AU44" i="89" s="1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N43" i="89"/>
  <c r="AU43" i="89" s="1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N42" i="89"/>
  <c r="AU42" i="89" s="1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S41" i="89"/>
  <c r="AR41" i="89"/>
  <c r="AO41" i="89"/>
  <c r="AN41" i="89"/>
  <c r="AM41" i="89"/>
  <c r="AK41" i="89"/>
  <c r="AJ41" i="89"/>
  <c r="P41" i="89"/>
  <c r="AP41" i="89"/>
  <c r="AL41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W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R29" i="89"/>
  <c r="AQ29" i="89"/>
  <c r="AP29" i="89"/>
  <c r="AO29" i="89"/>
  <c r="AN29" i="89"/>
  <c r="AM29" i="89"/>
  <c r="AL29" i="89"/>
  <c r="AK29" i="89"/>
  <c r="AJ29" i="89"/>
  <c r="AI29" i="89"/>
  <c r="AG29" i="89"/>
  <c r="P26" i="89"/>
  <c r="AG26" i="89" s="1"/>
  <c r="AW26" i="89" s="1"/>
  <c r="R24" i="89"/>
  <c r="AF23" i="89"/>
  <c r="AE23" i="89"/>
  <c r="AC23" i="89"/>
  <c r="AB23" i="89"/>
  <c r="AA23" i="89"/>
  <c r="Z23" i="89"/>
  <c r="Y23" i="89"/>
  <c r="X23" i="89"/>
  <c r="W23" i="89"/>
  <c r="V23" i="89"/>
  <c r="U23" i="89"/>
  <c r="T23" i="89"/>
  <c r="S23" i="89"/>
  <c r="N23" i="89"/>
  <c r="AU23" i="89" s="1"/>
  <c r="L23" i="89"/>
  <c r="K23" i="89"/>
  <c r="J23" i="89"/>
  <c r="I23" i="89"/>
  <c r="H23" i="89"/>
  <c r="G23" i="89"/>
  <c r="F23" i="89"/>
  <c r="E23" i="89"/>
  <c r="D23" i="89"/>
  <c r="C23" i="89"/>
  <c r="B23" i="89"/>
  <c r="AF22" i="89"/>
  <c r="AE22" i="89"/>
  <c r="AC22" i="89"/>
  <c r="AB22" i="89"/>
  <c r="AA22" i="89"/>
  <c r="Z22" i="89"/>
  <c r="Y22" i="89"/>
  <c r="X22" i="89"/>
  <c r="W22" i="89"/>
  <c r="V22" i="89"/>
  <c r="U22" i="89"/>
  <c r="T22" i="89"/>
  <c r="S22" i="89"/>
  <c r="N22" i="89"/>
  <c r="L22" i="89"/>
  <c r="K22" i="89"/>
  <c r="J22" i="89"/>
  <c r="I22" i="89"/>
  <c r="H22" i="89"/>
  <c r="G22" i="89"/>
  <c r="F22" i="89"/>
  <c r="E22" i="89"/>
  <c r="D22" i="89"/>
  <c r="C22" i="89"/>
  <c r="B22" i="89"/>
  <c r="AF21" i="89"/>
  <c r="AV21" i="89" s="1"/>
  <c r="AE21" i="89"/>
  <c r="AC21" i="89"/>
  <c r="AB21" i="89"/>
  <c r="AA21" i="89"/>
  <c r="Z21" i="89"/>
  <c r="Y21" i="89"/>
  <c r="X21" i="89"/>
  <c r="W21" i="89"/>
  <c r="V21" i="89"/>
  <c r="U21" i="89"/>
  <c r="T21" i="89"/>
  <c r="S21" i="89"/>
  <c r="N21" i="89"/>
  <c r="P21" i="89" s="1"/>
  <c r="L21" i="89"/>
  <c r="K21" i="89"/>
  <c r="J21" i="89"/>
  <c r="I21" i="89"/>
  <c r="H21" i="89"/>
  <c r="G21" i="89"/>
  <c r="F21" i="89"/>
  <c r="E21" i="89"/>
  <c r="D21" i="89"/>
  <c r="C21" i="89"/>
  <c r="B21" i="89"/>
  <c r="AF20" i="89"/>
  <c r="AV20" i="89" s="1"/>
  <c r="AE20" i="89"/>
  <c r="AC20" i="89"/>
  <c r="AB20" i="89"/>
  <c r="AA20" i="89"/>
  <c r="Z20" i="89"/>
  <c r="Y20" i="89"/>
  <c r="X20" i="89"/>
  <c r="W20" i="89"/>
  <c r="V20" i="89"/>
  <c r="U20" i="89"/>
  <c r="T20" i="89"/>
  <c r="S20" i="89"/>
  <c r="N20" i="89"/>
  <c r="P20" i="89" s="1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E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E66" i="88"/>
  <c r="AC66" i="88"/>
  <c r="AB66" i="88"/>
  <c r="AA66" i="88"/>
  <c r="Z66" i="88"/>
  <c r="Y66" i="88"/>
  <c r="X66" i="88"/>
  <c r="W66" i="88"/>
  <c r="V66" i="88"/>
  <c r="U66" i="88"/>
  <c r="T66" i="88"/>
  <c r="S66" i="88"/>
  <c r="N66" i="88"/>
  <c r="L66" i="88"/>
  <c r="K66" i="88"/>
  <c r="J66" i="88"/>
  <c r="I66" i="88"/>
  <c r="H66" i="88"/>
  <c r="G66" i="88"/>
  <c r="F66" i="88"/>
  <c r="E66" i="88"/>
  <c r="D66" i="88"/>
  <c r="C66" i="88"/>
  <c r="B66" i="88"/>
  <c r="AF65" i="88"/>
  <c r="AV65" i="88" s="1"/>
  <c r="AE65" i="88"/>
  <c r="AC65" i="88"/>
  <c r="AB65" i="88"/>
  <c r="AA65" i="88"/>
  <c r="Z65" i="88"/>
  <c r="Y65" i="88"/>
  <c r="X65" i="88"/>
  <c r="W65" i="88"/>
  <c r="V65" i="88"/>
  <c r="U65" i="88"/>
  <c r="T65" i="88"/>
  <c r="S65" i="88"/>
  <c r="N65" i="88"/>
  <c r="P65" i="88" s="1"/>
  <c r="L65" i="88"/>
  <c r="K65" i="88"/>
  <c r="J65" i="88"/>
  <c r="I65" i="88"/>
  <c r="H65" i="88"/>
  <c r="G65" i="88"/>
  <c r="F65" i="88"/>
  <c r="E65" i="88"/>
  <c r="D65" i="88"/>
  <c r="C65" i="88"/>
  <c r="B65" i="88"/>
  <c r="AF64" i="88"/>
  <c r="AV64" i="88" s="1"/>
  <c r="AE64" i="88"/>
  <c r="AC64" i="88"/>
  <c r="AB64" i="88"/>
  <c r="AA64" i="88"/>
  <c r="Z64" i="88"/>
  <c r="Y64" i="88"/>
  <c r="X64" i="88"/>
  <c r="W64" i="88"/>
  <c r="V64" i="88"/>
  <c r="U64" i="88"/>
  <c r="T64" i="88"/>
  <c r="S64" i="88"/>
  <c r="N64" i="88"/>
  <c r="P64" i="88" s="1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V62" i="88"/>
  <c r="AU62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V61" i="88"/>
  <c r="AU61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U60" i="88"/>
  <c r="AW60" i="88" s="1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U59" i="88"/>
  <c r="AW59" i="88" s="1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U58" i="88"/>
  <c r="AW58" i="88" s="1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U57" i="88"/>
  <c r="AW57" i="88" s="1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U56" i="88"/>
  <c r="AW56" i="88" s="1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U55" i="88"/>
  <c r="AW55" i="88" s="1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U54" i="88"/>
  <c r="AW54" i="88" s="1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U53" i="88"/>
  <c r="AW53" i="88" s="1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U52" i="88"/>
  <c r="AW52" i="88" s="1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U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W39" i="88" s="1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W38" i="88" s="1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W37" i="88" s="1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W34" i="88" s="1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W33" i="88" s="1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W32" i="88" s="1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E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N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E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N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E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AV21" i="88" s="1"/>
  <c r="N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E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N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Q19" i="88"/>
  <c r="AP19" i="88"/>
  <c r="AL19" i="88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W8" i="88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Q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V43" i="89" l="1"/>
  <c r="AW43" i="89" s="1"/>
  <c r="AV42" i="89"/>
  <c r="AW42" i="89" s="1"/>
  <c r="AV20" i="88"/>
  <c r="AU64" i="89"/>
  <c r="AW64" i="89" s="1"/>
  <c r="AU67" i="89"/>
  <c r="AU23" i="88"/>
  <c r="AU65" i="89"/>
  <c r="AW65" i="89" s="1"/>
  <c r="P66" i="89"/>
  <c r="AU66" i="89"/>
  <c r="AU20" i="89"/>
  <c r="AW20" i="89" s="1"/>
  <c r="AU21" i="89"/>
  <c r="AW21" i="89" s="1"/>
  <c r="AU22" i="89"/>
  <c r="AU21" i="88"/>
  <c r="AW21" i="88" s="1"/>
  <c r="AU20" i="88"/>
  <c r="AU22" i="88"/>
  <c r="AP23" i="89"/>
  <c r="AK23" i="89"/>
  <c r="AS23" i="89"/>
  <c r="P67" i="89"/>
  <c r="AP22" i="89"/>
  <c r="AO65" i="89"/>
  <c r="AG23" i="89"/>
  <c r="AK43" i="88"/>
  <c r="AS43" i="88"/>
  <c r="AG45" i="89"/>
  <c r="P45" i="89"/>
  <c r="AW62" i="88"/>
  <c r="AG67" i="88"/>
  <c r="AV67" i="88"/>
  <c r="AG23" i="88"/>
  <c r="AV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AU65" i="88"/>
  <c r="AW65" i="88" s="1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W45" i="88" s="1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W29" i="89"/>
  <c r="AW63" i="89"/>
  <c r="AU63" i="88"/>
  <c r="AW63" i="88" s="1"/>
  <c r="AW51" i="88"/>
  <c r="AV41" i="88"/>
  <c r="AW41" i="88" s="1"/>
  <c r="AW29" i="88"/>
  <c r="AV19" i="88"/>
  <c r="AW19" i="88" s="1"/>
  <c r="AW7" i="88"/>
  <c r="AU67" i="88"/>
  <c r="AU64" i="88"/>
  <c r="AU66" i="88"/>
  <c r="AW66" i="88" s="1"/>
  <c r="AQ63" i="88"/>
  <c r="AU43" i="88"/>
  <c r="AW43" i="88" s="1"/>
  <c r="P41" i="88"/>
  <c r="AP41" i="88"/>
  <c r="AQ41" i="88"/>
  <c r="AO19" i="88"/>
  <c r="AN19" i="88"/>
  <c r="AI19" i="88"/>
  <c r="T22" i="87"/>
  <c r="T11" i="87"/>
  <c r="AW41" i="89"/>
  <c r="AG63" i="89"/>
  <c r="AW19" i="89"/>
  <c r="A41" i="89"/>
  <c r="D33" i="87"/>
  <c r="L33" i="87"/>
  <c r="G22" i="87"/>
  <c r="O22" i="87"/>
  <c r="J7" i="87"/>
  <c r="AW67" i="89" l="1"/>
  <c r="AW45" i="89"/>
  <c r="AW67" i="88"/>
  <c r="AW23" i="88"/>
  <c r="AW64" i="88"/>
  <c r="K11" i="87"/>
  <c r="AW20" i="88"/>
  <c r="L60" i="70"/>
  <c r="F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F55" i="70" l="1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55" i="3"/>
  <c r="P94" i="3"/>
  <c r="P56" i="81"/>
  <c r="P58" i="86"/>
  <c r="P59" i="47"/>
  <c r="P53" i="36"/>
  <c r="P77" i="68"/>
  <c r="P78" i="68"/>
  <c r="P57" i="47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B61" i="86"/>
  <c r="C61" i="86"/>
  <c r="F54" i="3"/>
  <c r="N54" i="3"/>
  <c r="O54" i="3"/>
  <c r="L54" i="3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L16" i="66"/>
  <c r="L18" i="66"/>
  <c r="L19" i="66"/>
  <c r="F16" i="66"/>
  <c r="N60" i="48"/>
  <c r="O60" i="48"/>
  <c r="L60" i="48"/>
  <c r="F60" i="48"/>
  <c r="N52" i="36"/>
  <c r="O52" i="36"/>
  <c r="L52" i="36"/>
  <c r="F52" i="3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75" i="83"/>
  <c r="P88" i="68"/>
  <c r="P84" i="68"/>
  <c r="P70" i="66"/>
  <c r="P21" i="66"/>
  <c r="P87" i="68"/>
  <c r="P89" i="68"/>
  <c r="P85" i="68"/>
  <c r="P71" i="66"/>
  <c r="P60" i="48"/>
  <c r="P31" i="48"/>
  <c r="P84" i="86"/>
  <c r="P54" i="3"/>
  <c r="P85" i="86"/>
  <c r="P52" i="3"/>
  <c r="P90" i="68"/>
  <c r="P86" i="68"/>
  <c r="P69" i="66"/>
  <c r="P68" i="66"/>
  <c r="P16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7" i="66"/>
  <c r="O67" i="66"/>
  <c r="L67" i="66"/>
  <c r="N62" i="66"/>
  <c r="O62" i="66"/>
  <c r="L62" i="66"/>
  <c r="F64" i="66"/>
  <c r="F62" i="66"/>
  <c r="N9" i="66"/>
  <c r="O9" i="66"/>
  <c r="N10" i="66"/>
  <c r="O10" i="66"/>
  <c r="N12" i="66"/>
  <c r="O12" i="66"/>
  <c r="N13" i="66"/>
  <c r="O13" i="66"/>
  <c r="N15" i="66"/>
  <c r="O15" i="66"/>
  <c r="L8" i="66"/>
  <c r="L9" i="66"/>
  <c r="L10" i="66"/>
  <c r="L12" i="66"/>
  <c r="L13" i="66"/>
  <c r="L15" i="66"/>
  <c r="F9" i="66"/>
  <c r="F10" i="66"/>
  <c r="F12" i="66"/>
  <c r="F13" i="66"/>
  <c r="F15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88" i="47"/>
  <c r="O88" i="47"/>
  <c r="L88" i="47"/>
  <c r="F88" i="47"/>
  <c r="N60" i="46"/>
  <c r="O60" i="46"/>
  <c r="L60" i="46"/>
  <c r="F60" i="46"/>
  <c r="P94" i="48" l="1"/>
  <c r="P90" i="48"/>
  <c r="P58" i="48"/>
  <c r="P60" i="46"/>
  <c r="P81" i="68"/>
  <c r="P67" i="66"/>
  <c r="P62" i="66"/>
  <c r="P15" i="66"/>
  <c r="P12" i="66"/>
  <c r="P13" i="66"/>
  <c r="P10" i="66"/>
  <c r="P93" i="48"/>
  <c r="P89" i="48"/>
  <c r="P85" i="48"/>
  <c r="P92" i="48"/>
  <c r="P88" i="47"/>
  <c r="P9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E94" i="86"/>
  <c r="D94" i="86"/>
  <c r="K93" i="86"/>
  <c r="E93" i="86"/>
  <c r="D93" i="86"/>
  <c r="K92" i="86"/>
  <c r="E92" i="86"/>
  <c r="D92" i="86"/>
  <c r="K91" i="86"/>
  <c r="E91" i="86"/>
  <c r="D91" i="86"/>
  <c r="K90" i="86"/>
  <c r="E90" i="86"/>
  <c r="D90" i="86"/>
  <c r="K89" i="86"/>
  <c r="E89" i="86"/>
  <c r="D89" i="86"/>
  <c r="K88" i="86"/>
  <c r="E88" i="86"/>
  <c r="D88" i="86"/>
  <c r="K87" i="86"/>
  <c r="E87" i="86"/>
  <c r="D87" i="86"/>
  <c r="K86" i="86"/>
  <c r="E86" i="86"/>
  <c r="D86" i="86"/>
  <c r="K85" i="86"/>
  <c r="E85" i="86"/>
  <c r="D85" i="86"/>
  <c r="K84" i="86"/>
  <c r="E84" i="86"/>
  <c r="D84" i="86"/>
  <c r="K83" i="86"/>
  <c r="E83" i="86"/>
  <c r="D83" i="86"/>
  <c r="K82" i="86"/>
  <c r="E82" i="86"/>
  <c r="D82" i="86"/>
  <c r="K81" i="86"/>
  <c r="E81" i="86"/>
  <c r="D81" i="86"/>
  <c r="K80" i="86"/>
  <c r="E80" i="86"/>
  <c r="D80" i="86"/>
  <c r="K79" i="86"/>
  <c r="E79" i="86"/>
  <c r="D79" i="86"/>
  <c r="O78" i="86"/>
  <c r="N78" i="86"/>
  <c r="K78" i="86"/>
  <c r="F78" i="86"/>
  <c r="E78" i="86"/>
  <c r="D78" i="86"/>
  <c r="O77" i="86"/>
  <c r="N77" i="86"/>
  <c r="L77" i="86"/>
  <c r="K77" i="86"/>
  <c r="F77" i="86"/>
  <c r="E77" i="86"/>
  <c r="D77" i="86"/>
  <c r="O76" i="86"/>
  <c r="N76" i="86"/>
  <c r="L76" i="86"/>
  <c r="K76" i="86"/>
  <c r="F76" i="86"/>
  <c r="E76" i="86"/>
  <c r="D76" i="86"/>
  <c r="O75" i="86"/>
  <c r="N75" i="86"/>
  <c r="L75" i="86"/>
  <c r="K75" i="86"/>
  <c r="F75" i="86"/>
  <c r="E75" i="86"/>
  <c r="D75" i="86"/>
  <c r="O74" i="86"/>
  <c r="N74" i="86"/>
  <c r="L74" i="86"/>
  <c r="K74" i="86"/>
  <c r="F74" i="86"/>
  <c r="E74" i="86"/>
  <c r="D74" i="86"/>
  <c r="O73" i="86"/>
  <c r="N73" i="86"/>
  <c r="L73" i="86"/>
  <c r="K73" i="86"/>
  <c r="F73" i="86"/>
  <c r="E73" i="86"/>
  <c r="D73" i="86"/>
  <c r="O72" i="86"/>
  <c r="N72" i="86"/>
  <c r="L72" i="86"/>
  <c r="K72" i="86"/>
  <c r="F72" i="86"/>
  <c r="E72" i="86"/>
  <c r="D72" i="86"/>
  <c r="O71" i="86"/>
  <c r="N71" i="86"/>
  <c r="L71" i="86"/>
  <c r="K71" i="86"/>
  <c r="F71" i="86"/>
  <c r="E71" i="86"/>
  <c r="D71" i="86"/>
  <c r="K70" i="86"/>
  <c r="E70" i="86"/>
  <c r="D70" i="86"/>
  <c r="O69" i="86"/>
  <c r="N69" i="86"/>
  <c r="L69" i="86"/>
  <c r="K69" i="86"/>
  <c r="F69" i="86"/>
  <c r="E69" i="86"/>
  <c r="D69" i="86"/>
  <c r="O68" i="86"/>
  <c r="N68" i="86"/>
  <c r="L68" i="86"/>
  <c r="K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F31" i="86"/>
  <c r="E31" i="86"/>
  <c r="D31" i="86"/>
  <c r="K30" i="86"/>
  <c r="E30" i="86"/>
  <c r="D30" i="86"/>
  <c r="O29" i="86"/>
  <c r="N29" i="86"/>
  <c r="L29" i="86"/>
  <c r="K29" i="86"/>
  <c r="F29" i="86"/>
  <c r="E29" i="86"/>
  <c r="D29" i="86"/>
  <c r="O28" i="86"/>
  <c r="N28" i="86"/>
  <c r="L28" i="86"/>
  <c r="K28" i="86"/>
  <c r="F28" i="86"/>
  <c r="E28" i="86"/>
  <c r="D28" i="86"/>
  <c r="O27" i="86"/>
  <c r="N27" i="86"/>
  <c r="L27" i="86"/>
  <c r="K27" i="86"/>
  <c r="F27" i="86"/>
  <c r="E27" i="86"/>
  <c r="D27" i="86"/>
  <c r="O26" i="86"/>
  <c r="N26" i="86"/>
  <c r="L26" i="86"/>
  <c r="K26" i="86"/>
  <c r="F26" i="86"/>
  <c r="E26" i="86"/>
  <c r="D26" i="86"/>
  <c r="O25" i="86"/>
  <c r="N25" i="86"/>
  <c r="L25" i="86"/>
  <c r="K25" i="86"/>
  <c r="F25" i="86"/>
  <c r="E25" i="86"/>
  <c r="D25" i="86"/>
  <c r="O24" i="86"/>
  <c r="N24" i="86"/>
  <c r="L24" i="86"/>
  <c r="K24" i="86"/>
  <c r="F24" i="86"/>
  <c r="E24" i="86"/>
  <c r="D24" i="86"/>
  <c r="O23" i="86"/>
  <c r="N23" i="86"/>
  <c r="L23" i="86"/>
  <c r="K23" i="86"/>
  <c r="F23" i="86"/>
  <c r="E23" i="86"/>
  <c r="D23" i="86"/>
  <c r="O22" i="86"/>
  <c r="N22" i="86"/>
  <c r="L22" i="86"/>
  <c r="K22" i="86"/>
  <c r="F22" i="86"/>
  <c r="E22" i="86"/>
  <c r="D22" i="86"/>
  <c r="O21" i="86"/>
  <c r="N21" i="86"/>
  <c r="L21" i="86"/>
  <c r="K21" i="86"/>
  <c r="F21" i="86"/>
  <c r="E21" i="86"/>
  <c r="D21" i="86"/>
  <c r="O20" i="86"/>
  <c r="N20" i="86"/>
  <c r="L20" i="86"/>
  <c r="K20" i="86"/>
  <c r="F20" i="86"/>
  <c r="E20" i="86"/>
  <c r="D20" i="86"/>
  <c r="O19" i="86"/>
  <c r="N19" i="86"/>
  <c r="L19" i="86"/>
  <c r="K19" i="86"/>
  <c r="F19" i="86"/>
  <c r="E19" i="86"/>
  <c r="D19" i="86"/>
  <c r="O18" i="86"/>
  <c r="N18" i="86"/>
  <c r="L18" i="86"/>
  <c r="K18" i="86"/>
  <c r="F18" i="86"/>
  <c r="E18" i="86"/>
  <c r="D18" i="86"/>
  <c r="O17" i="86"/>
  <c r="N17" i="86"/>
  <c r="L17" i="86"/>
  <c r="K17" i="86"/>
  <c r="F17" i="86"/>
  <c r="E17" i="86"/>
  <c r="D17" i="86"/>
  <c r="O16" i="86"/>
  <c r="N16" i="86"/>
  <c r="L16" i="86"/>
  <c r="K16" i="86"/>
  <c r="F16" i="86"/>
  <c r="E16" i="86"/>
  <c r="D16" i="86"/>
  <c r="O15" i="86"/>
  <c r="N15" i="86"/>
  <c r="L15" i="86"/>
  <c r="K15" i="86"/>
  <c r="F15" i="86"/>
  <c r="E15" i="86"/>
  <c r="D15" i="86"/>
  <c r="O14" i="86"/>
  <c r="N14" i="86"/>
  <c r="L14" i="86"/>
  <c r="K14" i="86"/>
  <c r="F14" i="86"/>
  <c r="E14" i="86"/>
  <c r="D14" i="86"/>
  <c r="O13" i="86"/>
  <c r="N13" i="86"/>
  <c r="L13" i="86"/>
  <c r="K13" i="86"/>
  <c r="F13" i="86"/>
  <c r="E13" i="86"/>
  <c r="D13" i="86"/>
  <c r="O12" i="86"/>
  <c r="N12" i="86"/>
  <c r="L12" i="86"/>
  <c r="K12" i="86"/>
  <c r="F12" i="86"/>
  <c r="E12" i="86"/>
  <c r="D12" i="86"/>
  <c r="O11" i="86"/>
  <c r="N11" i="86"/>
  <c r="L11" i="86"/>
  <c r="K11" i="86"/>
  <c r="F11" i="86"/>
  <c r="E11" i="86"/>
  <c r="D11" i="86"/>
  <c r="O10" i="86"/>
  <c r="N10" i="86"/>
  <c r="L10" i="86"/>
  <c r="K10" i="86"/>
  <c r="F10" i="86"/>
  <c r="E10" i="86"/>
  <c r="D10" i="86"/>
  <c r="O9" i="86"/>
  <c r="N9" i="86"/>
  <c r="L9" i="86"/>
  <c r="K9" i="86"/>
  <c r="F9" i="86"/>
  <c r="E9" i="86"/>
  <c r="D9" i="86"/>
  <c r="O8" i="86"/>
  <c r="N8" i="86"/>
  <c r="L8" i="86"/>
  <c r="K8" i="86"/>
  <c r="F8" i="86"/>
  <c r="E8" i="86"/>
  <c r="D8" i="86"/>
  <c r="O7" i="86"/>
  <c r="N7" i="86"/>
  <c r="L7" i="86"/>
  <c r="K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L95" i="86" l="1"/>
  <c r="H15" i="85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O32" i="86"/>
  <c r="P19" i="86"/>
  <c r="Q16" i="85"/>
  <c r="P72" i="86"/>
  <c r="P76" i="86"/>
  <c r="P73" i="86"/>
  <c r="P74" i="86"/>
  <c r="P75" i="86"/>
  <c r="F95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60" i="68" l="1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K61" i="81"/>
  <c r="J61" i="81"/>
  <c r="D61" i="81"/>
  <c r="O60" i="81"/>
  <c r="N60" i="81"/>
  <c r="L60" i="81"/>
  <c r="K60" i="81"/>
  <c r="F60" i="81"/>
  <c r="E60" i="81"/>
  <c r="D60" i="81"/>
  <c r="O59" i="81"/>
  <c r="N59" i="81"/>
  <c r="L59" i="81"/>
  <c r="K59" i="81"/>
  <c r="F59" i="81"/>
  <c r="E59" i="81"/>
  <c r="D59" i="81"/>
  <c r="O58" i="81"/>
  <c r="N58" i="81"/>
  <c r="L58" i="81"/>
  <c r="K58" i="81"/>
  <c r="F58" i="81"/>
  <c r="E58" i="81"/>
  <c r="D58" i="81"/>
  <c r="K57" i="81"/>
  <c r="E57" i="81"/>
  <c r="D57" i="81"/>
  <c r="K56" i="81"/>
  <c r="E56" i="81"/>
  <c r="D56" i="81"/>
  <c r="K55" i="81"/>
  <c r="E55" i="81"/>
  <c r="D55" i="81"/>
  <c r="K54" i="81"/>
  <c r="E54" i="81"/>
  <c r="D54" i="81"/>
  <c r="K53" i="81"/>
  <c r="E53" i="81"/>
  <c r="D53" i="81"/>
  <c r="O52" i="81"/>
  <c r="N52" i="81"/>
  <c r="L52" i="81"/>
  <c r="K52" i="81"/>
  <c r="F52" i="81"/>
  <c r="E52" i="81"/>
  <c r="D52" i="81"/>
  <c r="O51" i="81"/>
  <c r="N51" i="81"/>
  <c r="L51" i="81"/>
  <c r="K51" i="81"/>
  <c r="F51" i="81"/>
  <c r="E51" i="81"/>
  <c r="D51" i="81"/>
  <c r="O50" i="81"/>
  <c r="N50" i="81"/>
  <c r="L50" i="81"/>
  <c r="K50" i="81"/>
  <c r="F50" i="81"/>
  <c r="E50" i="81"/>
  <c r="D50" i="81"/>
  <c r="O49" i="81"/>
  <c r="N49" i="81"/>
  <c r="L49" i="81"/>
  <c r="K49" i="81"/>
  <c r="F49" i="81"/>
  <c r="E49" i="81"/>
  <c r="D49" i="81"/>
  <c r="O48" i="81"/>
  <c r="N48" i="81"/>
  <c r="L48" i="81"/>
  <c r="K48" i="81"/>
  <c r="F48" i="81"/>
  <c r="E48" i="81"/>
  <c r="D48" i="81"/>
  <c r="O47" i="81"/>
  <c r="N47" i="81"/>
  <c r="L47" i="81"/>
  <c r="K47" i="81"/>
  <c r="F47" i="81"/>
  <c r="E47" i="81"/>
  <c r="D47" i="81"/>
  <c r="O46" i="81"/>
  <c r="N46" i="81"/>
  <c r="L46" i="81"/>
  <c r="K46" i="81"/>
  <c r="F46" i="81"/>
  <c r="E46" i="81"/>
  <c r="D46" i="81"/>
  <c r="O45" i="81"/>
  <c r="N45" i="81"/>
  <c r="L45" i="81"/>
  <c r="K45" i="81"/>
  <c r="F45" i="81"/>
  <c r="E45" i="81"/>
  <c r="D45" i="81"/>
  <c r="O44" i="81"/>
  <c r="N44" i="81"/>
  <c r="L44" i="81"/>
  <c r="K44" i="81"/>
  <c r="F44" i="81"/>
  <c r="E44" i="81"/>
  <c r="D44" i="81"/>
  <c r="O43" i="81"/>
  <c r="N43" i="81"/>
  <c r="L43" i="81"/>
  <c r="K43" i="81"/>
  <c r="F43" i="81"/>
  <c r="E43" i="81"/>
  <c r="D43" i="81"/>
  <c r="O42" i="81"/>
  <c r="N42" i="81"/>
  <c r="L42" i="81"/>
  <c r="K42" i="81"/>
  <c r="F42" i="81"/>
  <c r="E42" i="81"/>
  <c r="D42" i="81"/>
  <c r="O41" i="81"/>
  <c r="N41" i="81"/>
  <c r="L41" i="81"/>
  <c r="K41" i="81"/>
  <c r="F41" i="81"/>
  <c r="E41" i="81"/>
  <c r="D41" i="81"/>
  <c r="O40" i="81"/>
  <c r="N40" i="81"/>
  <c r="L40" i="81"/>
  <c r="K40" i="81"/>
  <c r="F40" i="81"/>
  <c r="E40" i="81"/>
  <c r="D40" i="81"/>
  <c r="O39" i="81"/>
  <c r="N39" i="81"/>
  <c r="L39" i="81"/>
  <c r="K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G15" i="80" l="1"/>
  <c r="H15" i="80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H61" i="36" l="1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J68" i="47" l="1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D62" i="66" l="1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4" i="70"/>
  <c r="L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H15" i="74" l="1"/>
  <c r="M15" i="74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6" i="70" l="1"/>
  <c r="N96" i="70"/>
  <c r="L96" i="70"/>
  <c r="K96" i="70"/>
  <c r="J96" i="70"/>
  <c r="F96" i="70"/>
  <c r="K94" i="70"/>
  <c r="J94" i="70"/>
  <c r="E94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O95" i="70" s="1"/>
  <c r="E68" i="70"/>
  <c r="N95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E58" i="70"/>
  <c r="D58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K17" i="70"/>
  <c r="E17" i="70"/>
  <c r="D17" i="70"/>
  <c r="K16" i="70"/>
  <c r="E16" i="70"/>
  <c r="D16" i="70"/>
  <c r="K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O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P95" i="70" l="1"/>
  <c r="L95" i="70"/>
  <c r="F61" i="70"/>
  <c r="N61" i="70"/>
  <c r="O61" i="70"/>
  <c r="E33" i="68"/>
  <c r="F55" i="66"/>
  <c r="L61" i="70"/>
  <c r="L55" i="66"/>
  <c r="D95" i="70"/>
  <c r="D96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6" i="70"/>
  <c r="P39" i="70"/>
  <c r="P41" i="70"/>
  <c r="P43" i="70"/>
  <c r="P45" i="70"/>
  <c r="P47" i="70"/>
  <c r="P7" i="70"/>
  <c r="P9" i="70"/>
  <c r="P11" i="70"/>
  <c r="P13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P8" i="70"/>
  <c r="P10" i="70"/>
  <c r="P12" i="70"/>
  <c r="P14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C38" i="70"/>
  <c r="E38" i="70"/>
  <c r="I38" i="70"/>
  <c r="K38" i="70"/>
  <c r="O38" i="70"/>
  <c r="J61" i="70"/>
  <c r="J62" i="70" s="1"/>
  <c r="E95" i="70"/>
  <c r="K95" i="70"/>
  <c r="K61" i="70"/>
  <c r="J95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E96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O68" i="48"/>
  <c r="N68" i="48"/>
  <c r="L68" i="48"/>
  <c r="K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K30" i="47"/>
  <c r="K29" i="47"/>
  <c r="K28" i="47"/>
  <c r="K27" i="47"/>
  <c r="K26" i="47"/>
  <c r="K25" i="47"/>
  <c r="O24" i="47"/>
  <c r="N24" i="47"/>
  <c r="L24" i="47"/>
  <c r="K24" i="47"/>
  <c r="F24" i="47"/>
  <c r="O23" i="47"/>
  <c r="N23" i="47"/>
  <c r="L23" i="47"/>
  <c r="K23" i="47"/>
  <c r="F23" i="47"/>
  <c r="O22" i="47"/>
  <c r="N22" i="47"/>
  <c r="L22" i="47"/>
  <c r="K22" i="47"/>
  <c r="F22" i="47"/>
  <c r="O21" i="47"/>
  <c r="N21" i="47"/>
  <c r="L21" i="47"/>
  <c r="K21" i="47"/>
  <c r="F21" i="47"/>
  <c r="O20" i="47"/>
  <c r="N20" i="47"/>
  <c r="L20" i="47"/>
  <c r="K20" i="47"/>
  <c r="F20" i="47"/>
  <c r="O19" i="47"/>
  <c r="N19" i="47"/>
  <c r="L19" i="47"/>
  <c r="K19" i="47"/>
  <c r="F19" i="47"/>
  <c r="O18" i="47"/>
  <c r="N18" i="47"/>
  <c r="L18" i="47"/>
  <c r="K18" i="47"/>
  <c r="F18" i="47"/>
  <c r="O17" i="47"/>
  <c r="N17" i="47"/>
  <c r="L17" i="47"/>
  <c r="K17" i="47"/>
  <c r="F17" i="47"/>
  <c r="O16" i="47"/>
  <c r="N16" i="47"/>
  <c r="L16" i="47"/>
  <c r="K16" i="47"/>
  <c r="F16" i="47"/>
  <c r="O15" i="47"/>
  <c r="N15" i="47"/>
  <c r="L15" i="47"/>
  <c r="K15" i="47"/>
  <c r="F15" i="47"/>
  <c r="O14" i="47"/>
  <c r="N14" i="47"/>
  <c r="L14" i="47"/>
  <c r="K14" i="47"/>
  <c r="F14" i="47"/>
  <c r="O13" i="47"/>
  <c r="N13" i="47"/>
  <c r="L13" i="47"/>
  <c r="K13" i="47"/>
  <c r="F13" i="47"/>
  <c r="O12" i="47"/>
  <c r="N12" i="47"/>
  <c r="L12" i="47"/>
  <c r="K12" i="47"/>
  <c r="F12" i="47"/>
  <c r="O11" i="47"/>
  <c r="N11" i="47"/>
  <c r="L11" i="47"/>
  <c r="K11" i="47"/>
  <c r="F11" i="47"/>
  <c r="O10" i="47"/>
  <c r="N10" i="47"/>
  <c r="L10" i="47"/>
  <c r="K10" i="47"/>
  <c r="F10" i="47"/>
  <c r="O9" i="47"/>
  <c r="N9" i="47"/>
  <c r="L9" i="47"/>
  <c r="K9" i="47"/>
  <c r="F9" i="47"/>
  <c r="O8" i="47"/>
  <c r="N8" i="47"/>
  <c r="L8" i="47"/>
  <c r="K8" i="47"/>
  <c r="F8" i="47"/>
  <c r="O7" i="47"/>
  <c r="N7" i="47"/>
  <c r="L7" i="47"/>
  <c r="K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E32" i="36"/>
  <c r="D32" i="36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K32" i="3"/>
  <c r="J3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E32" i="3"/>
  <c r="D32" i="3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<sst xmlns="http://schemas.openxmlformats.org/spreadsheetml/2006/main" count="2031" uniqueCount="241">
  <si>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</si>
  <si>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</si>
  <si>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</si>
  <si>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</si>
  <si>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</si>
  <si>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</si>
  <si>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</si>
  <si>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</si>
  <si>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</si>
  <si>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</si>
  <si>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</si>
  <si>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</si>
  <si>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</si>
  <si>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</si>
  <si>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</si>
  <si>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</si>
  <si>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</si>
  <si>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</si>
  <si>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</si>
  <si>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</si>
  <si>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</si>
  <si>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</si>
  <si>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</si>
  <si>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</si>
  <si>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</si>
  <si>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</si>
  <si>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</si>
  <si>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</si>
  <si>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</si>
  <si>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</si>
  <si>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</si>
  <si>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</si>
  <si>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</si>
  <si>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</si>
  <si>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</si>
  <si>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</si>
  <si>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</si>
  <si>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</si>
  <si>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</si>
  <si>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</si>
  <si>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</si>
  <si>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</si>
  <si>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</si>
  <si>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</si>
  <si>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</si>
  <si>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</si>
  <si>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</si>
  <si>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</si>
  <si>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</si>
  <si>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</si>
  <si>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</si>
  <si>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</si>
  <si>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</si>
  <si>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</si>
  <si>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</si>
  <si>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</si>
  <si>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</si>
  <si>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</si>
  <si>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</si>
  <si>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</si>
  <si>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</si>
  <si>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</si>
  <si>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</si>
  <si>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</si>
  <si>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</si>
  <si>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</si>
  <si>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</si>
  <si>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</si>
  <si>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</si>
  <si>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</si>
  <si>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</si>
  <si>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</si>
  <si>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</si>
  <si>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</si>
  <si>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</si>
  <si>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</si>
  <si>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</si>
  <si>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</si>
  <si>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</si>
  <si>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</si>
  <si>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</si>
  <si>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</si>
  <si>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</si>
  <si>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</si>
  <si>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</si>
  <si>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</si>
  <si>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</si>
  <si>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</si>
  <si>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</si>
  <si>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</si>
  <si>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</si>
  <si>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</si>
  <si>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</si>
  <si>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</si>
  <si>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</si>
  <si>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</si>
  <si>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</si>
  <si>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</si>
  <si>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</si>
  <si>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</si>
  <si>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</si>
  <si>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</si>
  <si>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</si>
  <si>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</si>
  <si>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</si>
  <si>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</si>
  <si>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</si>
  <si>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</si>
  <si>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</si>
  <si>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</si>
  <si>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</si>
  <si>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</si>
  <si>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</si>
  <si>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</si>
  <si>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</si>
  <si>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</si>
  <si>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</si>
  <si>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</si>
  <si>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</si>
  <si>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</si>
  <si>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</si>
  <si>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</si>
  <si>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</si>
  <si>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</si>
  <si>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</si>
  <si>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</si>
  <si>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</si>
  <si>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</si>
  <si>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</si>
  <si>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</si>
  <si>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</si>
  <si>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</si>
  <si>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</si>
  <si>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</si>
  <si>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</si>
  <si>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</si>
  <si>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</si>
  <si>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</si>
  <si>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</si>
  <si>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</si>
  <si>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</si>
  <si>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</si>
  <si>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</si>
  <si>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</si>
  <si>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</si>
  <si>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</si>
  <si>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2007/2022</t>
  </si>
  <si>
    <t>Ano Móvel</t>
  </si>
  <si>
    <t>D       2023/2022</t>
  </si>
  <si>
    <t>2023 /2022</t>
  </si>
  <si>
    <t>2023 / 2022</t>
  </si>
  <si>
    <t>2023/2022</t>
  </si>
  <si>
    <t>E.U.AMERICA</t>
  </si>
  <si>
    <t>BRASIL</t>
  </si>
  <si>
    <t>CANADA</t>
  </si>
  <si>
    <t>ANGOLA</t>
  </si>
  <si>
    <t>SUICA</t>
  </si>
  <si>
    <t>NORUEGA</t>
  </si>
  <si>
    <t>FEDERAÇÃO RUSSA</t>
  </si>
  <si>
    <t>PAISES PT N/ DETERM.</t>
  </si>
  <si>
    <t>JAPAO</t>
  </si>
  <si>
    <t>CHINA</t>
  </si>
  <si>
    <t>GUINE BISSAU</t>
  </si>
  <si>
    <t>COREIA DO SUL</t>
  </si>
  <si>
    <t>MACAU</t>
  </si>
  <si>
    <t>UCRANIA</t>
  </si>
  <si>
    <t>AUSTRALIA</t>
  </si>
  <si>
    <t>MOCAMBIQUE</t>
  </si>
  <si>
    <t>CABO VERDE</t>
  </si>
  <si>
    <t>ISRAEL</t>
  </si>
  <si>
    <t>S.TOME PRINCIPE</t>
  </si>
  <si>
    <t>MEXICO</t>
  </si>
  <si>
    <t>COLOMBIA</t>
  </si>
  <si>
    <t>BIELORRUSSIA</t>
  </si>
  <si>
    <t>SUAZILANDIA</t>
  </si>
  <si>
    <t>TURQUIA</t>
  </si>
  <si>
    <t>AFRICA DO SUL</t>
  </si>
  <si>
    <t>2022 - Dados Definitivos a 10-08-2023</t>
  </si>
  <si>
    <t>REINO UNIDO</t>
  </si>
  <si>
    <t>TAIWAN</t>
  </si>
  <si>
    <t>5 - Exportações por Tipo de produto -agosto 2023 vs agosto 2022</t>
  </si>
  <si>
    <t>7 - Evolução das Exportações de Vinho (NC 2204) por Mercado / Acondicionamento - agosto 2023 vs agsto 2022</t>
  </si>
  <si>
    <t>9 - Evolução das Exportações com Destino a uma Selecção de Mercado - agosto  2023 vs agosto 2022</t>
  </si>
  <si>
    <t>jan-ago</t>
  </si>
  <si>
    <t>set 2021 a ago 2022</t>
  </si>
  <si>
    <t>set 22 a ago 2023</t>
  </si>
  <si>
    <t>Exportações por Tipo de Produto - agosto 2023 vs agosto 2022</t>
  </si>
  <si>
    <t>Evolução das Exportações de Vinho (NC 2204) por Mercado / Acondicionamento - agosto 2023 vs agosto 2022</t>
  </si>
  <si>
    <t>Evolução das Exportações com Destino a uma Seleção de Mercados (NC 2204) - agosto 2023 vs agosto 2022</t>
  </si>
  <si>
    <t>FRANCA</t>
  </si>
  <si>
    <t>ALEMANHA</t>
  </si>
  <si>
    <t>PAISES BAIXOS</t>
  </si>
  <si>
    <t>BELGICA</t>
  </si>
  <si>
    <t>POLONIA</t>
  </si>
  <si>
    <t>SUECIA</t>
  </si>
  <si>
    <t>ESPANHA</t>
  </si>
  <si>
    <t>DINAMARCA</t>
  </si>
  <si>
    <t>FINLANDIA</t>
  </si>
  <si>
    <t>LUXEMBURGO</t>
  </si>
  <si>
    <t>ITALIA</t>
  </si>
  <si>
    <t>IRLANDA</t>
  </si>
  <si>
    <t>LETONIA</t>
  </si>
  <si>
    <t>ROMENIA</t>
  </si>
  <si>
    <t>AUSTRIA</t>
  </si>
  <si>
    <t>ESTONIA</t>
  </si>
  <si>
    <t>LITUANIA</t>
  </si>
  <si>
    <t>REP. CHECA</t>
  </si>
  <si>
    <t>REINO UNIDO (IRLANDA DO NORTE)</t>
  </si>
  <si>
    <t>CHIPRE</t>
  </si>
  <si>
    <t>REP. ESLOVACA</t>
  </si>
  <si>
    <t>HUNGRIA</t>
  </si>
  <si>
    <t>EMIRATOS ARABES</t>
  </si>
  <si>
    <t>SINGAPURA</t>
  </si>
  <si>
    <t>ESLOVENIA</t>
  </si>
  <si>
    <t>NOVA ZELANDIA</t>
  </si>
  <si>
    <t>URUGUAI</t>
  </si>
  <si>
    <t>INDONESIA</t>
  </si>
  <si>
    <t>FILIPINAS</t>
  </si>
  <si>
    <t>BULGARIA</t>
  </si>
  <si>
    <t>ISLANDIA</t>
  </si>
  <si>
    <t>GANA</t>
  </si>
  <si>
    <t>RUANDA</t>
  </si>
  <si>
    <t>TIMOR LESTE</t>
  </si>
  <si>
    <t>GRECIA</t>
  </si>
  <si>
    <t>GUINE EQUATORIAL</t>
  </si>
  <si>
    <t>ZAIRE</t>
  </si>
  <si>
    <t>INDIA</t>
  </si>
  <si>
    <t>SENEGAL</t>
  </si>
  <si>
    <t>VENEZUELA</t>
  </si>
  <si>
    <t>NIGERIA</t>
  </si>
  <si>
    <t>PROV/ABAST.BORDO PT</t>
  </si>
  <si>
    <t>MALTA</t>
  </si>
  <si>
    <t>HONG-KONG</t>
  </si>
  <si>
    <t>ANDORRA</t>
  </si>
  <si>
    <t>COSTA DO MARFIM</t>
  </si>
  <si>
    <t>CATAR</t>
  </si>
  <si>
    <t>ARGENTINA</t>
  </si>
  <si>
    <t>CAZAQUISTAO</t>
  </si>
  <si>
    <t>QUENIA</t>
  </si>
  <si>
    <t>SERVIA</t>
  </si>
  <si>
    <t>Agosto 2023 versus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</si>
</sst>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8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3" fontId="0" fillId="0" borderId="31" xfId="0" applyNumberFormat="1" applyBorder="1"/>
    <xf numFmtId="4" fontId="0" fillId="0" borderId="24" xfId="0" applyNumberFormat="1" applyBorder="1"/>
    <xf numFmtId="4" fontId="0" fillId="0" borderId="33" xfId="0" applyNumberFormat="1" applyBorder="1"/>
    <xf numFmtId="3" fontId="0" fillId="0" borderId="6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0" fontId="0" fillId="0" borderId="24" xfId="0" applyBorder="1"/>
    <xf numFmtId="3" fontId="0" fillId="0" borderId="7" xfId="0" applyNumberFormat="1" applyBorder="1" applyProtection="1">
      <protection locked="0"/>
    </xf>
    <xf numFmtId="0" fontId="15" fillId="0" borderId="0" xfId="0" applyFont="1" applyAlignment="1">
      <alignment horizontal="center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J10" sqref="J10"/>
    </sheetView>
  </sheetViews>
  <sheetFormatPr defaultRowHeight="15" x14ac:dyDescent="0.25"/>
  <cols>
    <col min="1" max="1" width="3.140625" customWidth="1"/>
  </cols>
  <sheetData>
    <row r="2" spans="2:11" ht="15.75" x14ac:dyDescent="0.25">
      <c r="E2" s="309" t="s">
        <v>25</v>
      </c>
      <c r="F2" s="309"/>
      <c r="G2" s="309"/>
      <c r="H2" s="309"/>
      <c r="I2" s="309"/>
      <c r="J2" s="309"/>
      <c r="K2" s="309"/>
    </row>
    <row r="3" spans="2:11" ht="15.75" x14ac:dyDescent="0.25">
      <c r="E3" s="309" t="s">
        <v>240</v>
      </c>
      <c r="F3" s="309"/>
      <c r="G3" s="309"/>
      <c r="H3" s="309"/>
      <c r="I3" s="309"/>
      <c r="J3" s="309"/>
      <c r="K3" s="309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180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181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182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80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13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7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150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 / 2022</v>
      </c>
      <c r="N5" s="342" t="str">
        <f>B5</f>
        <v>jan-ago</v>
      </c>
      <c r="O5" s="343"/>
      <c r="P5" s="131" t="str">
        <f>L5</f>
        <v>2023 / 2022</v>
      </c>
    </row>
    <row r="6" spans="1:17" ht="19.5" customHeight="1" thickBot="1" x14ac:dyDescent="0.3">
      <c r="A6" s="360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189</v>
      </c>
      <c r="B7" s="19">
        <v>260032.86000000013</v>
      </c>
      <c r="C7" s="147">
        <v>234423.8900000001</v>
      </c>
      <c r="D7" s="214">
        <f>B7/$B$33</f>
        <v>0.12409597840010203</v>
      </c>
      <c r="E7" s="246">
        <f>C7/$C$33</f>
        <v>0.10905507167402603</v>
      </c>
      <c r="F7" s="52">
        <f>(C7-B7)/B7</f>
        <v>-9.8483591650686056E-2</v>
      </c>
      <c r="H7" s="19">
        <v>69928.748000000036</v>
      </c>
      <c r="I7" s="147">
        <v>69270.18999999993</v>
      </c>
      <c r="J7" s="214">
        <f t="shared" ref="J7:J32" si="0">H7/$H$33</f>
        <v>0.11992342660369765</v>
      </c>
      <c r="K7" s="246">
        <f>I7/$I$33</f>
        <v>0.11479278227057153</v>
      </c>
      <c r="L7" s="52">
        <f>(I7-H7)/H7</f>
        <v>-9.4175574257400699E-3</v>
      </c>
      <c r="N7" s="40">
        <f t="shared" ref="N7:N33" si="1">(H7/B7)*10</f>
        <v>2.6892273538044389</v>
      </c>
      <c r="O7" s="149">
        <f t="shared" ref="O7:O33" si="2">(I7/C7)*10</f>
        <v>2.9549117199616433</v>
      </c>
      <c r="P7" s="52">
        <f>(O7-N7)/N7</f>
        <v>9.8795799388750744E-2</v>
      </c>
      <c r="Q7" s="2"/>
    </row>
    <row r="8" spans="1:17" ht="20.100000000000001" customHeight="1" x14ac:dyDescent="0.25">
      <c r="A8" s="8" t="s">
        <v>152</v>
      </c>
      <c r="B8" s="19">
        <v>173935.30000000005</v>
      </c>
      <c r="C8" s="140">
        <v>166077.26000000007</v>
      </c>
      <c r="D8" s="214">
        <f t="shared" ref="D8:D32" si="3">B8/$B$33</f>
        <v>8.3007475408359011E-2</v>
      </c>
      <c r="E8" s="215">
        <f t="shared" ref="E8:E32" si="4">C8/$C$33</f>
        <v>7.7259905092121189E-2</v>
      </c>
      <c r="F8" s="52">
        <f t="shared" ref="F8:F33" si="5">(C8-B8)/B8</f>
        <v>-4.5177948352059516E-2</v>
      </c>
      <c r="H8" s="19">
        <v>73389.245999999941</v>
      </c>
      <c r="I8" s="140">
        <v>69146.929999999993</v>
      </c>
      <c r="J8" s="214">
        <f t="shared" si="0"/>
        <v>0.1258579641120087</v>
      </c>
      <c r="K8" s="215">
        <f t="shared" ref="K8:K32" si="6">I8/$I$33</f>
        <v>0.1145885189598651</v>
      </c>
      <c r="L8" s="52">
        <f t="shared" ref="L8:L33" si="7">(I8-H8)/H8</f>
        <v>-5.7805689950813109E-2</v>
      </c>
      <c r="N8" s="40">
        <f t="shared" si="1"/>
        <v>4.2193416747491694</v>
      </c>
      <c r="O8" s="143">
        <f t="shared" si="2"/>
        <v>4.1635399090760501</v>
      </c>
      <c r="P8" s="52">
        <f t="shared" ref="P8:P33" si="8">(O8-N8)/N8</f>
        <v>-1.3225230373512387E-2</v>
      </c>
      <c r="Q8" s="2"/>
    </row>
    <row r="9" spans="1:17" ht="20.100000000000001" customHeight="1" x14ac:dyDescent="0.25">
      <c r="A9" s="8" t="s">
        <v>178</v>
      </c>
      <c r="B9" s="19">
        <v>137319.53000000003</v>
      </c>
      <c r="C9" s="140">
        <v>160143.31</v>
      </c>
      <c r="D9" s="214">
        <f t="shared" si="3"/>
        <v>6.5533261560835651E-2</v>
      </c>
      <c r="E9" s="215">
        <f t="shared" si="4"/>
        <v>7.4499404263642932E-2</v>
      </c>
      <c r="F9" s="52">
        <f t="shared" si="5"/>
        <v>0.16620927846170144</v>
      </c>
      <c r="H9" s="19">
        <v>43363.988000000005</v>
      </c>
      <c r="I9" s="140">
        <v>61033.622999999985</v>
      </c>
      <c r="J9" s="214">
        <f t="shared" si="0"/>
        <v>7.4366525654965585E-2</v>
      </c>
      <c r="K9" s="215">
        <f t="shared" si="6"/>
        <v>0.1011433546843621</v>
      </c>
      <c r="L9" s="52">
        <f t="shared" si="7"/>
        <v>0.40747255533785265</v>
      </c>
      <c r="N9" s="40">
        <f t="shared" si="1"/>
        <v>3.1578893402853909</v>
      </c>
      <c r="O9" s="143">
        <f t="shared" si="2"/>
        <v>3.8111878042236036</v>
      </c>
      <c r="P9" s="52">
        <f t="shared" si="8"/>
        <v>0.20687820044991553</v>
      </c>
      <c r="Q9" s="2"/>
    </row>
    <row r="10" spans="1:17" ht="20.100000000000001" customHeight="1" x14ac:dyDescent="0.25">
      <c r="A10" s="8" t="s">
        <v>153</v>
      </c>
      <c r="B10" s="19">
        <v>148018.05999999988</v>
      </c>
      <c r="C10" s="140">
        <v>164081.29000000007</v>
      </c>
      <c r="D10" s="214">
        <f t="shared" si="3"/>
        <v>7.0638941465263214E-2</v>
      </c>
      <c r="E10" s="215">
        <f t="shared" si="4"/>
        <v>7.6331370669246432E-2</v>
      </c>
      <c r="F10" s="52">
        <f t="shared" si="5"/>
        <v>0.10852209520919405</v>
      </c>
      <c r="H10" s="19">
        <v>43007.555999999982</v>
      </c>
      <c r="I10" s="140">
        <v>50553.795999999973</v>
      </c>
      <c r="J10" s="214">
        <f t="shared" si="0"/>
        <v>7.3755267080863676E-2</v>
      </c>
      <c r="K10" s="215">
        <f t="shared" si="6"/>
        <v>8.3776454159847011E-2</v>
      </c>
      <c r="L10" s="52">
        <f t="shared" si="7"/>
        <v>0.1754631209455379</v>
      </c>
      <c r="N10" s="40">
        <f t="shared" si="1"/>
        <v>2.9055613889278114</v>
      </c>
      <c r="O10" s="143">
        <f t="shared" si="2"/>
        <v>3.0810213644712299</v>
      </c>
      <c r="P10" s="52">
        <f t="shared" si="8"/>
        <v>6.0387633251199509E-2</v>
      </c>
      <c r="Q10" s="2"/>
    </row>
    <row r="11" spans="1:17" ht="20.100000000000001" customHeight="1" x14ac:dyDescent="0.25">
      <c r="A11" s="8" t="s">
        <v>154</v>
      </c>
      <c r="B11" s="19">
        <v>87919.790000000023</v>
      </c>
      <c r="C11" s="140">
        <v>83469.7</v>
      </c>
      <c r="D11" s="214">
        <f t="shared" si="3"/>
        <v>4.1958129294818756E-2</v>
      </c>
      <c r="E11" s="215">
        <f t="shared" si="4"/>
        <v>3.8830488292423811E-2</v>
      </c>
      <c r="F11" s="52">
        <f t="shared" si="5"/>
        <v>-5.061533927685706E-2</v>
      </c>
      <c r="H11" s="19">
        <v>35988.921000000024</v>
      </c>
      <c r="I11" s="140">
        <v>32986.286999999982</v>
      </c>
      <c r="J11" s="214">
        <f t="shared" si="0"/>
        <v>6.1718747289595026E-2</v>
      </c>
      <c r="K11" s="215">
        <f t="shared" si="6"/>
        <v>5.4664028805256434E-2</v>
      </c>
      <c r="L11" s="52">
        <f t="shared" si="7"/>
        <v>-8.3432176252242737E-2</v>
      </c>
      <c r="N11" s="40">
        <f t="shared" si="1"/>
        <v>4.0933811375118179</v>
      </c>
      <c r="O11" s="143">
        <f t="shared" si="2"/>
        <v>3.9518875711785211</v>
      </c>
      <c r="P11" s="52">
        <f t="shared" si="8"/>
        <v>-3.4566428480516317E-2</v>
      </c>
      <c r="Q11" s="2"/>
    </row>
    <row r="12" spans="1:17" ht="20.100000000000001" customHeight="1" x14ac:dyDescent="0.25">
      <c r="A12" s="8" t="s">
        <v>190</v>
      </c>
      <c r="B12" s="19">
        <v>141091.12</v>
      </c>
      <c r="C12" s="140">
        <v>134084.05000000005</v>
      </c>
      <c r="D12" s="214">
        <f t="shared" si="3"/>
        <v>6.7333184659685685E-2</v>
      </c>
      <c r="E12" s="215">
        <f t="shared" si="4"/>
        <v>6.2376516672825837E-2</v>
      </c>
      <c r="F12" s="52">
        <f t="shared" si="5"/>
        <v>-4.9663437358778845E-2</v>
      </c>
      <c r="H12" s="19">
        <v>33029.428999999989</v>
      </c>
      <c r="I12" s="140">
        <v>31784.091000000008</v>
      </c>
      <c r="J12" s="214">
        <f t="shared" si="0"/>
        <v>5.6643403717789136E-2</v>
      </c>
      <c r="K12" s="215">
        <f t="shared" si="6"/>
        <v>5.2671780427208832E-2</v>
      </c>
      <c r="L12" s="52">
        <f t="shared" si="7"/>
        <v>-3.7703891278289492E-2</v>
      </c>
      <c r="N12" s="40">
        <f t="shared" si="1"/>
        <v>2.3409998446394069</v>
      </c>
      <c r="O12" s="143">
        <f t="shared" si="2"/>
        <v>2.3704602448986285</v>
      </c>
      <c r="P12" s="52">
        <f t="shared" si="8"/>
        <v>1.2584537468758135E-2</v>
      </c>
      <c r="Q12" s="2"/>
    </row>
    <row r="13" spans="1:17" ht="20.100000000000001" customHeight="1" x14ac:dyDescent="0.25">
      <c r="A13" s="8" t="s">
        <v>155</v>
      </c>
      <c r="B13" s="19">
        <v>198412.83000000013</v>
      </c>
      <c r="C13" s="140">
        <v>248723.13999999996</v>
      </c>
      <c r="D13" s="214">
        <f t="shared" si="3"/>
        <v>9.4688933798532701E-2</v>
      </c>
      <c r="E13" s="215">
        <f t="shared" si="4"/>
        <v>0.11570714853204081</v>
      </c>
      <c r="F13" s="52">
        <f t="shared" si="5"/>
        <v>0.25356379423649061</v>
      </c>
      <c r="H13" s="19">
        <v>25864.369000000013</v>
      </c>
      <c r="I13" s="140">
        <v>30000.268000000015</v>
      </c>
      <c r="J13" s="214">
        <f t="shared" si="0"/>
        <v>4.4355774214954527E-2</v>
      </c>
      <c r="K13" s="215">
        <f t="shared" si="6"/>
        <v>4.9715674701957653E-2</v>
      </c>
      <c r="L13" s="52">
        <f t="shared" si="7"/>
        <v>0.15990720670587399</v>
      </c>
      <c r="N13" s="40">
        <f t="shared" si="1"/>
        <v>1.3035633330767973</v>
      </c>
      <c r="O13" s="143">
        <f t="shared" si="2"/>
        <v>1.2061711668644912</v>
      </c>
      <c r="P13" s="52">
        <f t="shared" si="8"/>
        <v>-7.4712262719473385E-2</v>
      </c>
      <c r="Q13" s="2"/>
    </row>
    <row r="14" spans="1:17" ht="20.100000000000001" customHeight="1" x14ac:dyDescent="0.25">
      <c r="A14" s="8" t="s">
        <v>191</v>
      </c>
      <c r="B14" s="19">
        <v>82942.909999999989</v>
      </c>
      <c r="C14" s="140">
        <v>107688.22999999998</v>
      </c>
      <c r="D14" s="214">
        <f t="shared" si="3"/>
        <v>3.9583003347352333E-2</v>
      </c>
      <c r="E14" s="215">
        <f t="shared" si="4"/>
        <v>5.009705982226894E-2</v>
      </c>
      <c r="F14" s="52">
        <f t="shared" si="5"/>
        <v>0.29834159423632467</v>
      </c>
      <c r="H14" s="19">
        <v>28887.812999999987</v>
      </c>
      <c r="I14" s="140">
        <v>29832.133000000009</v>
      </c>
      <c r="J14" s="214">
        <f t="shared" si="0"/>
        <v>4.9540791464575337E-2</v>
      </c>
      <c r="K14" s="215">
        <f t="shared" si="6"/>
        <v>4.9437045692176343E-2</v>
      </c>
      <c r="L14" s="52">
        <f t="shared" si="7"/>
        <v>3.2689217421894207E-2</v>
      </c>
      <c r="N14" s="40">
        <f t="shared" si="1"/>
        <v>3.4828550143707271</v>
      </c>
      <c r="O14" s="143">
        <f t="shared" si="2"/>
        <v>2.7702315285523786</v>
      </c>
      <c r="P14" s="52">
        <f t="shared" si="8"/>
        <v>-0.20460900120101708</v>
      </c>
      <c r="Q14" s="2"/>
    </row>
    <row r="15" spans="1:17" ht="20.100000000000001" customHeight="1" x14ac:dyDescent="0.25">
      <c r="A15" s="8" t="s">
        <v>192</v>
      </c>
      <c r="B15" s="19">
        <v>88144.449999999939</v>
      </c>
      <c r="C15" s="140">
        <v>67785.650000000038</v>
      </c>
      <c r="D15" s="214">
        <f t="shared" si="3"/>
        <v>4.2065344215684357E-2</v>
      </c>
      <c r="E15" s="215">
        <f t="shared" si="4"/>
        <v>3.1534196106124013E-2</v>
      </c>
      <c r="F15" s="52">
        <f t="shared" si="5"/>
        <v>-0.2309708665718592</v>
      </c>
      <c r="H15" s="19">
        <v>30478.087000000007</v>
      </c>
      <c r="I15" s="140">
        <v>24483.558999999997</v>
      </c>
      <c r="J15" s="214">
        <f t="shared" si="0"/>
        <v>5.2268011853517107E-2</v>
      </c>
      <c r="K15" s="215">
        <f t="shared" si="6"/>
        <v>4.0573526036173639E-2</v>
      </c>
      <c r="L15" s="52">
        <f t="shared" si="7"/>
        <v>-0.19668321046527651</v>
      </c>
      <c r="N15" s="40">
        <f t="shared" si="1"/>
        <v>3.4577431704435195</v>
      </c>
      <c r="O15" s="143">
        <f t="shared" si="2"/>
        <v>3.6119088627165166</v>
      </c>
      <c r="P15" s="52">
        <f t="shared" si="8"/>
        <v>4.4585640018261513E-2</v>
      </c>
      <c r="Q15" s="2"/>
    </row>
    <row r="16" spans="1:17" ht="20.100000000000001" customHeight="1" x14ac:dyDescent="0.25">
      <c r="A16" s="8" t="s">
        <v>193</v>
      </c>
      <c r="B16" s="19">
        <v>88331.680000000037</v>
      </c>
      <c r="C16" s="140">
        <v>101681.15999999997</v>
      </c>
      <c r="D16" s="214">
        <f t="shared" si="3"/>
        <v>4.2154696346164575E-2</v>
      </c>
      <c r="E16" s="215">
        <f t="shared" si="4"/>
        <v>4.7302543233533501E-2</v>
      </c>
      <c r="F16" s="52">
        <f t="shared" si="5"/>
        <v>0.15112901735821091</v>
      </c>
      <c r="H16" s="19">
        <v>20173.749999999993</v>
      </c>
      <c r="I16" s="140">
        <v>23324.177000000007</v>
      </c>
      <c r="J16" s="214">
        <f t="shared" si="0"/>
        <v>3.4596718755015368E-2</v>
      </c>
      <c r="K16" s="215">
        <f t="shared" si="6"/>
        <v>3.8652227920859983E-2</v>
      </c>
      <c r="L16" s="52">
        <f t="shared" si="7"/>
        <v>0.15616466943429036</v>
      </c>
      <c r="N16" s="40">
        <f t="shared" si="1"/>
        <v>2.2838635017470499</v>
      </c>
      <c r="O16" s="143">
        <f t="shared" si="2"/>
        <v>2.2938543384044805</v>
      </c>
      <c r="P16" s="52">
        <f t="shared" si="8"/>
        <v>4.3745331758172435E-3</v>
      </c>
      <c r="Q16" s="2"/>
    </row>
    <row r="17" spans="1:17" ht="20.100000000000001" customHeight="1" x14ac:dyDescent="0.25">
      <c r="A17" s="8" t="s">
        <v>156</v>
      </c>
      <c r="B17" s="19">
        <v>63739.719999999994</v>
      </c>
      <c r="C17" s="140">
        <v>63881.420000000013</v>
      </c>
      <c r="D17" s="214">
        <f t="shared" si="3"/>
        <v>3.0418628308547416E-2</v>
      </c>
      <c r="E17" s="215">
        <f t="shared" si="4"/>
        <v>2.9717930355726792E-2</v>
      </c>
      <c r="F17" s="52">
        <f t="shared" si="5"/>
        <v>2.2231035843900621E-3</v>
      </c>
      <c r="H17" s="19">
        <v>21833.438999999988</v>
      </c>
      <c r="I17" s="140">
        <v>22084.872999999996</v>
      </c>
      <c r="J17" s="214">
        <f t="shared" si="0"/>
        <v>3.7442981524891693E-2</v>
      </c>
      <c r="K17" s="215">
        <f t="shared" si="6"/>
        <v>3.6598485116934518E-2</v>
      </c>
      <c r="L17" s="52">
        <f t="shared" si="7"/>
        <v>1.1516005334753198E-2</v>
      </c>
      <c r="N17" s="40">
        <f t="shared" si="1"/>
        <v>3.4254055399050998</v>
      </c>
      <c r="O17" s="143">
        <f t="shared" si="2"/>
        <v>3.4571668882751809</v>
      </c>
      <c r="P17" s="52">
        <f t="shared" si="8"/>
        <v>9.2722884925797999E-3</v>
      </c>
      <c r="Q17" s="2"/>
    </row>
    <row r="18" spans="1:17" ht="20.100000000000001" customHeight="1" x14ac:dyDescent="0.25">
      <c r="A18" s="8" t="s">
        <v>194</v>
      </c>
      <c r="B18" s="19">
        <v>70785.490000000034</v>
      </c>
      <c r="C18" s="140">
        <v>66330.23</v>
      </c>
      <c r="D18" s="214">
        <f t="shared" si="3"/>
        <v>3.3781094581971829E-2</v>
      </c>
      <c r="E18" s="215">
        <f t="shared" si="4"/>
        <v>3.0857128029078557E-2</v>
      </c>
      <c r="F18" s="52">
        <f t="shared" si="5"/>
        <v>-6.2940300335563637E-2</v>
      </c>
      <c r="H18" s="19">
        <v>17321.459000000006</v>
      </c>
      <c r="I18" s="140">
        <v>16386.303000000004</v>
      </c>
      <c r="J18" s="214">
        <f t="shared" si="0"/>
        <v>2.9705218189455613E-2</v>
      </c>
      <c r="K18" s="215">
        <f t="shared" si="6"/>
        <v>2.7154961066204894E-2</v>
      </c>
      <c r="L18" s="52">
        <f t="shared" si="7"/>
        <v>-5.3988292787576518E-2</v>
      </c>
      <c r="N18" s="40">
        <f t="shared" si="1"/>
        <v>2.4470352610400798</v>
      </c>
      <c r="O18" s="143">
        <f t="shared" si="2"/>
        <v>2.4704125102536212</v>
      </c>
      <c r="P18" s="52">
        <f t="shared" si="8"/>
        <v>9.5532947913489208E-3</v>
      </c>
      <c r="Q18" s="2"/>
    </row>
    <row r="19" spans="1:17" ht="20.100000000000001" customHeight="1" x14ac:dyDescent="0.25">
      <c r="A19" s="8" t="s">
        <v>195</v>
      </c>
      <c r="B19" s="19">
        <v>76586.59000000004</v>
      </c>
      <c r="C19" s="140">
        <v>74701.839999999967</v>
      </c>
      <c r="D19" s="214">
        <f t="shared" si="3"/>
        <v>3.6549564614170187E-2</v>
      </c>
      <c r="E19" s="215">
        <f t="shared" si="4"/>
        <v>3.4751639499632982E-2</v>
      </c>
      <c r="F19" s="52">
        <f t="shared" si="5"/>
        <v>-2.460939963510677E-2</v>
      </c>
      <c r="H19" s="19">
        <v>13736.188000000002</v>
      </c>
      <c r="I19" s="140">
        <v>14453.717000000002</v>
      </c>
      <c r="J19" s="214">
        <f t="shared" si="0"/>
        <v>2.355670279457301E-2</v>
      </c>
      <c r="K19" s="215">
        <f t="shared" si="6"/>
        <v>2.3952329112731759E-2</v>
      </c>
      <c r="L19" s="52">
        <f t="shared" si="7"/>
        <v>5.2236399210610712E-2</v>
      </c>
      <c r="N19" s="40">
        <f t="shared" si="1"/>
        <v>1.7935500196574878</v>
      </c>
      <c r="O19" s="143">
        <f t="shared" si="2"/>
        <v>1.9348542151036718</v>
      </c>
      <c r="P19" s="52">
        <f t="shared" si="8"/>
        <v>7.8784641575353836E-2</v>
      </c>
      <c r="Q19" s="2"/>
    </row>
    <row r="20" spans="1:17" ht="20.100000000000001" customHeight="1" x14ac:dyDescent="0.25">
      <c r="A20" s="8" t="s">
        <v>196</v>
      </c>
      <c r="B20" s="19">
        <v>25881.060000000009</v>
      </c>
      <c r="C20" s="140">
        <v>27447.510000000009</v>
      </c>
      <c r="D20" s="214">
        <f t="shared" si="3"/>
        <v>1.235126769259756E-2</v>
      </c>
      <c r="E20" s="215">
        <f t="shared" si="4"/>
        <v>1.2768707874967632E-2</v>
      </c>
      <c r="F20" s="52">
        <f t="shared" si="5"/>
        <v>6.0524955314813236E-2</v>
      </c>
      <c r="H20" s="19">
        <v>11182.246999999999</v>
      </c>
      <c r="I20" s="140">
        <v>11028.526000000003</v>
      </c>
      <c r="J20" s="214">
        <f t="shared" si="0"/>
        <v>1.9176853807949163E-2</v>
      </c>
      <c r="K20" s="215">
        <f t="shared" si="6"/>
        <v>1.8276190434634854E-2</v>
      </c>
      <c r="L20" s="52">
        <f t="shared" si="7"/>
        <v>-1.3746879316831037E-2</v>
      </c>
      <c r="N20" s="40">
        <f t="shared" si="1"/>
        <v>4.3206294487165504</v>
      </c>
      <c r="O20" s="143">
        <f t="shared" si="2"/>
        <v>4.0180424380936559</v>
      </c>
      <c r="P20" s="52">
        <f t="shared" si="8"/>
        <v>-7.0033085274826892E-2</v>
      </c>
      <c r="Q20" s="2"/>
    </row>
    <row r="21" spans="1:17" ht="20.100000000000001" customHeight="1" x14ac:dyDescent="0.25">
      <c r="A21" s="8" t="s">
        <v>159</v>
      </c>
      <c r="B21" s="19">
        <v>3014.7500000000009</v>
      </c>
      <c r="C21" s="140">
        <v>3380.8000000000011</v>
      </c>
      <c r="D21" s="214">
        <f t="shared" si="3"/>
        <v>1.4387349002034111E-3</v>
      </c>
      <c r="E21" s="215">
        <f t="shared" si="4"/>
        <v>1.5727637072976955E-3</v>
      </c>
      <c r="F21" s="52">
        <f t="shared" si="5"/>
        <v>0.12141968654117259</v>
      </c>
      <c r="H21" s="19">
        <v>6968.2489999999998</v>
      </c>
      <c r="I21" s="140">
        <v>8383.4219999999987</v>
      </c>
      <c r="J21" s="214">
        <f t="shared" si="0"/>
        <v>1.1950110954478824E-2</v>
      </c>
      <c r="K21" s="215">
        <f t="shared" si="6"/>
        <v>1.3892791925766628E-2</v>
      </c>
      <c r="L21" s="52">
        <f t="shared" si="7"/>
        <v>0.203088752999498</v>
      </c>
      <c r="N21" s="40">
        <f t="shared" si="1"/>
        <v>23.113853553362627</v>
      </c>
      <c r="O21" s="143">
        <f t="shared" si="2"/>
        <v>24.797154519640312</v>
      </c>
      <c r="P21" s="52">
        <f t="shared" si="8"/>
        <v>7.2826496126726398E-2</v>
      </c>
      <c r="Q21" s="2"/>
    </row>
    <row r="22" spans="1:17" ht="20.100000000000001" customHeight="1" x14ac:dyDescent="0.25">
      <c r="A22" s="8" t="s">
        <v>157</v>
      </c>
      <c r="B22" s="19">
        <v>27733.029999999992</v>
      </c>
      <c r="C22" s="140">
        <v>27002.819999999985</v>
      </c>
      <c r="D22" s="214">
        <f t="shared" si="3"/>
        <v>1.3235086872672087E-2</v>
      </c>
      <c r="E22" s="215">
        <f t="shared" si="4"/>
        <v>1.2561836041970044E-2</v>
      </c>
      <c r="F22" s="52">
        <f t="shared" si="5"/>
        <v>-2.6329975484107097E-2</v>
      </c>
      <c r="H22" s="19">
        <v>7929.1730000000007</v>
      </c>
      <c r="I22" s="140">
        <v>8277.16</v>
      </c>
      <c r="J22" s="214">
        <f t="shared" si="0"/>
        <v>1.3598035478820825E-2</v>
      </c>
      <c r="K22" s="215">
        <f t="shared" si="6"/>
        <v>1.3716697264706288E-2</v>
      </c>
      <c r="L22" s="52">
        <f t="shared" si="7"/>
        <v>4.388692238143866E-2</v>
      </c>
      <c r="N22" s="40">
        <f t="shared" si="1"/>
        <v>2.8591080743791801</v>
      </c>
      <c r="O22" s="143">
        <f t="shared" si="2"/>
        <v>3.0652946618168042</v>
      </c>
      <c r="P22" s="52">
        <f t="shared" si="8"/>
        <v>7.2115702545590174E-2</v>
      </c>
      <c r="Q22" s="2"/>
    </row>
    <row r="23" spans="1:17" ht="20.100000000000001" customHeight="1" x14ac:dyDescent="0.25">
      <c r="A23" s="8" t="s">
        <v>158</v>
      </c>
      <c r="B23" s="19">
        <v>19522.150000000005</v>
      </c>
      <c r="C23" s="140">
        <v>36976.139999999992</v>
      </c>
      <c r="D23" s="214">
        <f t="shared" si="3"/>
        <v>9.3165929287688919E-3</v>
      </c>
      <c r="E23" s="215">
        <f t="shared" si="4"/>
        <v>1.72014703703143E-2</v>
      </c>
      <c r="F23" s="52">
        <f t="shared" si="5"/>
        <v>0.89406084883068626</v>
      </c>
      <c r="H23" s="19">
        <v>4191.9649999999992</v>
      </c>
      <c r="I23" s="140">
        <v>7808.257999999998</v>
      </c>
      <c r="J23" s="214">
        <f t="shared" si="0"/>
        <v>7.1889576373191906E-3</v>
      </c>
      <c r="K23" s="215">
        <f t="shared" si="6"/>
        <v>1.2939644896404198E-2</v>
      </c>
      <c r="L23" s="52">
        <f t="shared" si="7"/>
        <v>0.86267251754248886</v>
      </c>
      <c r="N23" s="40">
        <f t="shared" si="1"/>
        <v>2.1472865437464614</v>
      </c>
      <c r="O23" s="143">
        <f t="shared" si="2"/>
        <v>2.1117017622715619</v>
      </c>
      <c r="P23" s="52">
        <f t="shared" si="8"/>
        <v>-1.6571976189453153E-2</v>
      </c>
      <c r="Q23" s="2"/>
    </row>
    <row r="24" spans="1:17" ht="20.100000000000001" customHeight="1" x14ac:dyDescent="0.25">
      <c r="A24" s="8" t="s">
        <v>197</v>
      </c>
      <c r="B24" s="19">
        <v>30663.78</v>
      </c>
      <c r="C24" s="140">
        <v>32949.299999999996</v>
      </c>
      <c r="D24" s="214">
        <f t="shared" si="3"/>
        <v>1.4633734292448573E-2</v>
      </c>
      <c r="E24" s="215">
        <f t="shared" si="4"/>
        <v>1.5328165884070023E-2</v>
      </c>
      <c r="F24" s="52">
        <f t="shared" si="5"/>
        <v>7.4534842084048245E-2</v>
      </c>
      <c r="H24" s="19">
        <v>7083.7700000000032</v>
      </c>
      <c r="I24" s="140">
        <v>7667.4100000000044</v>
      </c>
      <c r="J24" s="214">
        <f t="shared" si="0"/>
        <v>1.2148222240050334E-2</v>
      </c>
      <c r="K24" s="215">
        <f t="shared" si="6"/>
        <v>1.2706235203183423E-2</v>
      </c>
      <c r="L24" s="52">
        <f t="shared" si="7"/>
        <v>8.239115612166982E-2</v>
      </c>
      <c r="N24" s="40">
        <f t="shared" si="1"/>
        <v>2.3101424547136733</v>
      </c>
      <c r="O24" s="143">
        <f t="shared" si="2"/>
        <v>2.3270327442464653</v>
      </c>
      <c r="P24" s="52">
        <f t="shared" si="8"/>
        <v>7.311362768269403E-3</v>
      </c>
      <c r="Q24" s="2"/>
    </row>
    <row r="25" spans="1:17" ht="20.100000000000001" customHeight="1" x14ac:dyDescent="0.25">
      <c r="A25" s="8" t="s">
        <v>198</v>
      </c>
      <c r="B25" s="19">
        <v>29232.270000000011</v>
      </c>
      <c r="C25" s="140">
        <v>27325.330000000016</v>
      </c>
      <c r="D25" s="214">
        <f t="shared" si="3"/>
        <v>1.3950572041187218E-2</v>
      </c>
      <c r="E25" s="215">
        <f t="shared" si="4"/>
        <v>1.2711869177098009E-2</v>
      </c>
      <c r="F25" s="52">
        <f t="shared" si="5"/>
        <v>-6.523407179805038E-2</v>
      </c>
      <c r="H25" s="19">
        <v>7265.1169999999956</v>
      </c>
      <c r="I25" s="140">
        <v>7036.7300000000032</v>
      </c>
      <c r="J25" s="214">
        <f t="shared" si="0"/>
        <v>1.2459220996159906E-2</v>
      </c>
      <c r="K25" s="215">
        <f t="shared" si="6"/>
        <v>1.1661088482459772E-2</v>
      </c>
      <c r="L25" s="52">
        <f t="shared" si="7"/>
        <v>-3.1436107635980613E-2</v>
      </c>
      <c r="N25" s="40">
        <f t="shared" si="1"/>
        <v>2.4853071622559564</v>
      </c>
      <c r="O25" s="143">
        <f t="shared" si="2"/>
        <v>2.575167436221264</v>
      </c>
      <c r="P25" s="52">
        <f t="shared" si="8"/>
        <v>3.6156606849247507E-2</v>
      </c>
      <c r="Q25" s="2"/>
    </row>
    <row r="26" spans="1:17" ht="20.100000000000001" customHeight="1" x14ac:dyDescent="0.25">
      <c r="A26" s="8" t="s">
        <v>160</v>
      </c>
      <c r="B26" s="19">
        <v>14518.330000000007</v>
      </c>
      <c r="C26" s="140">
        <v>13209.370000000003</v>
      </c>
      <c r="D26" s="214">
        <f t="shared" si="3"/>
        <v>6.9286103536512784E-3</v>
      </c>
      <c r="E26" s="215">
        <f t="shared" si="4"/>
        <v>6.1450596699795784E-3</v>
      </c>
      <c r="F26" s="52">
        <f t="shared" si="5"/>
        <v>-9.0159129872375399E-2</v>
      </c>
      <c r="H26" s="19">
        <v>6257.6539999999995</v>
      </c>
      <c r="I26" s="140">
        <v>5669.4430000000011</v>
      </c>
      <c r="J26" s="214">
        <f t="shared" si="0"/>
        <v>1.0731484999278618E-2</v>
      </c>
      <c r="K26" s="215">
        <f t="shared" si="6"/>
        <v>9.3952555333602621E-3</v>
      </c>
      <c r="L26" s="52">
        <f t="shared" si="7"/>
        <v>-9.3998645498776137E-2</v>
      </c>
      <c r="N26" s="40">
        <f t="shared" si="1"/>
        <v>4.3101747928308534</v>
      </c>
      <c r="O26" s="143">
        <f t="shared" si="2"/>
        <v>4.2919859160580707</v>
      </c>
      <c r="P26" s="52">
        <f t="shared" si="8"/>
        <v>-4.2199858815555203E-3</v>
      </c>
      <c r="Q26" s="2"/>
    </row>
    <row r="27" spans="1:17" ht="20.100000000000001" customHeight="1" x14ac:dyDescent="0.25">
      <c r="A27" s="8" t="s">
        <v>162</v>
      </c>
      <c r="B27" s="19">
        <v>66084.179999999978</v>
      </c>
      <c r="C27" s="140">
        <v>66675.539999999935</v>
      </c>
      <c r="D27" s="214">
        <f t="shared" si="3"/>
        <v>3.1537479431901216E-2</v>
      </c>
      <c r="E27" s="215">
        <f t="shared" si="4"/>
        <v>3.1017767829056925E-2</v>
      </c>
      <c r="F27" s="52">
        <f t="shared" si="5"/>
        <v>8.948586484692057E-3</v>
      </c>
      <c r="H27" s="19">
        <v>4775.1160000000009</v>
      </c>
      <c r="I27" s="140">
        <v>5111.3420000000024</v>
      </c>
      <c r="J27" s="214">
        <f t="shared" si="0"/>
        <v>8.1890251081020663E-3</v>
      </c>
      <c r="K27" s="215">
        <f t="shared" si="6"/>
        <v>8.4703848699769491E-3</v>
      </c>
      <c r="L27" s="52">
        <f t="shared" si="7"/>
        <v>7.0412111454465492E-2</v>
      </c>
      <c r="N27" s="40">
        <f t="shared" si="1"/>
        <v>0.722580805269885</v>
      </c>
      <c r="O27" s="143">
        <f t="shared" si="2"/>
        <v>0.76659926563774472</v>
      </c>
      <c r="P27" s="52">
        <f t="shared" si="8"/>
        <v>6.0918391475149637E-2</v>
      </c>
      <c r="Q27" s="2"/>
    </row>
    <row r="28" spans="1:17" ht="20.100000000000001" customHeight="1" x14ac:dyDescent="0.25">
      <c r="A28" s="8" t="s">
        <v>161</v>
      </c>
      <c r="B28" s="19">
        <v>17303.850000000002</v>
      </c>
      <c r="C28" s="140">
        <v>12907.390000000001</v>
      </c>
      <c r="D28" s="214">
        <f t="shared" si="3"/>
        <v>8.2579493831610538E-3</v>
      </c>
      <c r="E28" s="215">
        <f t="shared" si="4"/>
        <v>6.0045771852630138E-3</v>
      </c>
      <c r="F28" s="52">
        <f t="shared" si="5"/>
        <v>-0.25407409333760989</v>
      </c>
      <c r="H28" s="19">
        <v>5061.0259999999998</v>
      </c>
      <c r="I28" s="140">
        <v>5078.7469999999976</v>
      </c>
      <c r="J28" s="214">
        <f t="shared" si="0"/>
        <v>8.6793428655465871E-3</v>
      </c>
      <c r="K28" s="215">
        <f t="shared" si="6"/>
        <v>8.4163692719526062E-3</v>
      </c>
      <c r="L28" s="52">
        <f t="shared" si="7"/>
        <v>3.501463932411675E-3</v>
      </c>
      <c r="N28" s="40">
        <f t="shared" si="1"/>
        <v>2.9247976606362163</v>
      </c>
      <c r="O28" s="143">
        <f t="shared" si="2"/>
        <v>3.9347590798759446</v>
      </c>
      <c r="P28" s="52">
        <f t="shared" si="8"/>
        <v>0.345309842397794</v>
      </c>
      <c r="Q28" s="2"/>
    </row>
    <row r="29" spans="1:17" ht="20.100000000000001" customHeight="1" x14ac:dyDescent="0.25">
      <c r="A29" s="8" t="s">
        <v>199</v>
      </c>
      <c r="B29" s="19">
        <v>17907.079999999994</v>
      </c>
      <c r="C29" s="140">
        <v>12336.729999999996</v>
      </c>
      <c r="D29" s="214">
        <f t="shared" si="3"/>
        <v>8.5458299881364889E-3</v>
      </c>
      <c r="E29" s="215">
        <f t="shared" si="4"/>
        <v>5.73910352896672E-3</v>
      </c>
      <c r="F29" s="52">
        <f t="shared" si="5"/>
        <v>-0.31106969980588683</v>
      </c>
      <c r="H29" s="19">
        <v>6260.0539999999983</v>
      </c>
      <c r="I29" s="140">
        <v>4626.3599999999979</v>
      </c>
      <c r="J29" s="214">
        <f t="shared" si="0"/>
        <v>1.0735600849084032E-2</v>
      </c>
      <c r="K29" s="215">
        <f t="shared" si="6"/>
        <v>7.6666851380843854E-3</v>
      </c>
      <c r="L29" s="52">
        <f t="shared" si="7"/>
        <v>-0.26097123123858051</v>
      </c>
      <c r="N29" s="40">
        <f t="shared" si="1"/>
        <v>3.4958541537760484</v>
      </c>
      <c r="O29" s="143">
        <f t="shared" si="2"/>
        <v>3.7500699131779647</v>
      </c>
      <c r="P29" s="52">
        <f t="shared" si="8"/>
        <v>7.2719212020708884E-2</v>
      </c>
      <c r="Q29" s="2"/>
    </row>
    <row r="30" spans="1:17" ht="20.100000000000001" customHeight="1" x14ac:dyDescent="0.25">
      <c r="A30" s="8" t="s">
        <v>200</v>
      </c>
      <c r="B30" s="19">
        <v>9579.9700000000012</v>
      </c>
      <c r="C30" s="140">
        <v>12713.650000000001</v>
      </c>
      <c r="D30" s="214">
        <f t="shared" si="3"/>
        <v>4.5718673793520752E-3</v>
      </c>
      <c r="E30" s="215">
        <f t="shared" si="4"/>
        <v>5.9144484463101461E-3</v>
      </c>
      <c r="F30" s="52">
        <f t="shared" si="5"/>
        <v>0.32710749616126145</v>
      </c>
      <c r="H30" s="19">
        <v>3167.7130000000011</v>
      </c>
      <c r="I30" s="140">
        <v>4165.4849999999988</v>
      </c>
      <c r="J30" s="214">
        <f t="shared" si="0"/>
        <v>5.4324295561115846E-3</v>
      </c>
      <c r="K30" s="215">
        <f t="shared" si="6"/>
        <v>6.9029349083109494E-3</v>
      </c>
      <c r="L30" s="52">
        <f t="shared" si="7"/>
        <v>0.31498181811294057</v>
      </c>
      <c r="N30" s="40">
        <f t="shared" si="1"/>
        <v>3.3066001250525847</v>
      </c>
      <c r="O30" s="143">
        <f t="shared" si="2"/>
        <v>3.2763879767022046</v>
      </c>
      <c r="P30" s="52">
        <f t="shared" si="8"/>
        <v>-9.136922279012992E-3</v>
      </c>
      <c r="Q30" s="2"/>
    </row>
    <row r="31" spans="1:17" ht="20.100000000000001" customHeight="1" x14ac:dyDescent="0.25">
      <c r="A31" s="8" t="s">
        <v>201</v>
      </c>
      <c r="B31" s="19">
        <v>12348.160000000013</v>
      </c>
      <c r="C31" s="140">
        <v>13021.67</v>
      </c>
      <c r="D31" s="214">
        <f t="shared" si="3"/>
        <v>5.892935979864255E-3</v>
      </c>
      <c r="E31" s="215">
        <f t="shared" si="4"/>
        <v>6.0577407668028797E-3</v>
      </c>
      <c r="F31" s="52">
        <f t="shared" si="5"/>
        <v>5.45433489685902E-2</v>
      </c>
      <c r="H31" s="19">
        <v>3360.116</v>
      </c>
      <c r="I31" s="140">
        <v>3246.5410000000002</v>
      </c>
      <c r="J31" s="214">
        <f t="shared" si="0"/>
        <v>5.7623886603247916E-3</v>
      </c>
      <c r="K31" s="215">
        <f t="shared" si="6"/>
        <v>5.3800844799975862E-3</v>
      </c>
      <c r="L31" s="52">
        <f t="shared" si="7"/>
        <v>-3.3800916396933861E-2</v>
      </c>
      <c r="N31" s="40">
        <f t="shared" si="1"/>
        <v>2.7211471182751086</v>
      </c>
      <c r="O31" s="143">
        <f t="shared" si="2"/>
        <v>2.4931832860147738</v>
      </c>
      <c r="P31" s="52">
        <f t="shared" si="8"/>
        <v>-8.3774901668983409E-2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204368.35999999987</v>
      </c>
      <c r="C32" s="140">
        <f>C33-SUM(C7:C31)</f>
        <v>190574.40000000037</v>
      </c>
      <c r="D32" s="214">
        <f t="shared" si="3"/>
        <v>9.7531102754568208E-2</v>
      </c>
      <c r="E32" s="215">
        <f t="shared" si="4"/>
        <v>8.865608727521132E-2</v>
      </c>
      <c r="F32" s="52">
        <f t="shared" si="5"/>
        <v>-6.7495575146757095E-2</v>
      </c>
      <c r="H32" s="19">
        <f>H33-SUM(H7:H31)</f>
        <v>52606.464000000036</v>
      </c>
      <c r="I32" s="140">
        <f>I33-SUM(I7:I31)</f>
        <v>49997.436000000336</v>
      </c>
      <c r="J32" s="214">
        <f t="shared" si="0"/>
        <v>9.0216793590871439E-2</v>
      </c>
      <c r="K32" s="215">
        <f t="shared" si="6"/>
        <v>8.2854468637012249E-2</v>
      </c>
      <c r="L32" s="52">
        <f t="shared" si="7"/>
        <v>-4.9595198034973385E-2</v>
      </c>
      <c r="N32" s="40">
        <f t="shared" si="1"/>
        <v>2.574100217861516</v>
      </c>
      <c r="O32" s="143">
        <f t="shared" si="2"/>
        <v>2.6235127068483615</v>
      </c>
      <c r="P32" s="52">
        <f t="shared" si="8"/>
        <v>1.9196023777153425E-2</v>
      </c>
      <c r="Q32" s="2"/>
    </row>
    <row r="33" spans="1:17" ht="26.25" customHeight="1" thickBot="1" x14ac:dyDescent="0.3">
      <c r="A33" s="35" t="s">
        <v>18</v>
      </c>
      <c r="B33" s="36">
        <v>2095417.3</v>
      </c>
      <c r="C33" s="148">
        <v>2149591.8200000003</v>
      </c>
      <c r="D33" s="251">
        <f>SUM(D7:D32)</f>
        <v>0.99999999999999989</v>
      </c>
      <c r="E33" s="252">
        <f>SUM(E7:E32)</f>
        <v>1</v>
      </c>
      <c r="F33" s="57">
        <f t="shared" si="5"/>
        <v>2.5853809644503865E-2</v>
      </c>
      <c r="G33" s="56"/>
      <c r="H33" s="36">
        <v>583111.65700000012</v>
      </c>
      <c r="I33" s="148">
        <v>603436.80700000026</v>
      </c>
      <c r="J33" s="251">
        <f>SUM(J7:J32)</f>
        <v>0.99999999999999956</v>
      </c>
      <c r="K33" s="252">
        <f>SUM(K7:K32)</f>
        <v>1</v>
      </c>
      <c r="L33" s="57">
        <f t="shared" si="7"/>
        <v>3.4856360280240695E-2</v>
      </c>
      <c r="M33" s="56"/>
      <c r="N33" s="37">
        <f t="shared" si="1"/>
        <v>2.782794897226438</v>
      </c>
      <c r="O33" s="150">
        <f t="shared" si="2"/>
        <v>2.8072157764351751</v>
      </c>
      <c r="P33" s="57">
        <f t="shared" si="8"/>
        <v>8.7756662314843574E-3</v>
      </c>
      <c r="Q33" s="2"/>
    </row>
    <row r="35" spans="1:17" ht="15.75" thickBot="1" x14ac:dyDescent="0.3">
      <c r="L35" s="10"/>
    </row>
    <row r="36" spans="1:17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45"/>
      <c r="L36" s="130" t="s">
        <v>0</v>
      </c>
      <c r="N36" s="344" t="s">
        <v>22</v>
      </c>
      <c r="O36" s="345"/>
      <c r="P36" s="130" t="s">
        <v>0</v>
      </c>
    </row>
    <row r="37" spans="1:17" x14ac:dyDescent="0.25">
      <c r="A37" s="359"/>
      <c r="B37" s="353" t="str">
        <f>B5</f>
        <v>jan-ago</v>
      </c>
      <c r="C37" s="347"/>
      <c r="D37" s="353" t="str">
        <f>B37</f>
        <v>jan-ago</v>
      </c>
      <c r="E37" s="347"/>
      <c r="F37" s="131" t="str">
        <f>F5</f>
        <v>2023 / 2022</v>
      </c>
      <c r="H37" s="342" t="str">
        <f>B37</f>
        <v>jan-ago</v>
      </c>
      <c r="I37" s="347"/>
      <c r="J37" s="353" t="str">
        <f>H37</f>
        <v>jan-ago</v>
      </c>
      <c r="K37" s="347"/>
      <c r="L37" s="131" t="str">
        <f>F37</f>
        <v>2023 / 2022</v>
      </c>
      <c r="N37" s="342" t="str">
        <f>B37</f>
        <v>jan-ago</v>
      </c>
      <c r="O37" s="343"/>
      <c r="P37" s="131" t="str">
        <f>L37</f>
        <v>2023 / 2022</v>
      </c>
    </row>
    <row r="38" spans="1:17" ht="19.5" customHeight="1" thickBot="1" x14ac:dyDescent="0.3">
      <c r="A38" s="360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189</v>
      </c>
      <c r="B39" s="19">
        <v>260032.86000000013</v>
      </c>
      <c r="C39" s="147">
        <v>234423.8900000001</v>
      </c>
      <c r="D39" s="247">
        <f>B39/$B$62</f>
        <v>0.26978942774061776</v>
      </c>
      <c r="E39" s="246">
        <f>C39/$C$62</f>
        <v>0.24954433526194567</v>
      </c>
      <c r="F39" s="52">
        <f>(C39-B39)/B39</f>
        <v>-9.8483591650686056E-2</v>
      </c>
      <c r="H39" s="39">
        <v>69928.748000000021</v>
      </c>
      <c r="I39" s="147">
        <v>69270.18999999993</v>
      </c>
      <c r="J39" s="250">
        <f>H39/$H$62</f>
        <v>0.26763746287803275</v>
      </c>
      <c r="K39" s="246">
        <f>I39/$I$62</f>
        <v>0.26998930725228948</v>
      </c>
      <c r="L39" s="52">
        <f>(I39-H39)/H39</f>
        <v>-9.4175574257398635E-3</v>
      </c>
      <c r="N39" s="40">
        <f t="shared" ref="N39:N62" si="9">(H39/B39)*10</f>
        <v>2.689227353804438</v>
      </c>
      <c r="O39" s="149">
        <f t="shared" ref="O39:O62" si="10">(I39/C39)*10</f>
        <v>2.9549117199616433</v>
      </c>
      <c r="P39" s="52">
        <f>(O39-N39)/N39</f>
        <v>9.8795799388751104E-2</v>
      </c>
    </row>
    <row r="40" spans="1:17" ht="20.100000000000001" customHeight="1" x14ac:dyDescent="0.25">
      <c r="A40" s="38" t="s">
        <v>190</v>
      </c>
      <c r="B40" s="19">
        <v>141091.11999999997</v>
      </c>
      <c r="C40" s="140">
        <v>134084.05000000005</v>
      </c>
      <c r="D40" s="247">
        <f t="shared" ref="D40:D61" si="11">B40/$B$62</f>
        <v>0.14638493198160724</v>
      </c>
      <c r="E40" s="215">
        <f t="shared" ref="E40:E61" si="12">C40/$C$62</f>
        <v>0.14273253091431715</v>
      </c>
      <c r="F40" s="52">
        <f t="shared" ref="F40:F62" si="13">(C40-B40)/B40</f>
        <v>-4.966343735877865E-2</v>
      </c>
      <c r="H40" s="19">
        <v>33029.428999999975</v>
      </c>
      <c r="I40" s="140">
        <v>31784.091000000008</v>
      </c>
      <c r="J40" s="247">
        <f t="shared" ref="J40:J62" si="14">H40/$H$62</f>
        <v>0.12641313952696692</v>
      </c>
      <c r="K40" s="215">
        <f t="shared" ref="K40:K62" si="15">I40/$I$62</f>
        <v>0.12388250574646524</v>
      </c>
      <c r="L40" s="52">
        <f t="shared" ref="L40:L62" si="16">(I40-H40)/H40</f>
        <v>-3.7703891278289069E-2</v>
      </c>
      <c r="N40" s="40">
        <f t="shared" si="9"/>
        <v>2.340999844639406</v>
      </c>
      <c r="O40" s="143">
        <f t="shared" si="10"/>
        <v>2.3704602448986285</v>
      </c>
      <c r="P40" s="52">
        <f t="shared" ref="P40:P62" si="17">(O40-N40)/N40</f>
        <v>1.2584537468758518E-2</v>
      </c>
    </row>
    <row r="41" spans="1:17" ht="20.100000000000001" customHeight="1" x14ac:dyDescent="0.25">
      <c r="A41" s="38" t="s">
        <v>191</v>
      </c>
      <c r="B41" s="19">
        <v>82942.91</v>
      </c>
      <c r="C41" s="140">
        <v>107688.22999999998</v>
      </c>
      <c r="D41" s="247">
        <f t="shared" si="11"/>
        <v>8.6054970991133781E-2</v>
      </c>
      <c r="E41" s="215">
        <f t="shared" si="12"/>
        <v>0.11463416877386301</v>
      </c>
      <c r="F41" s="52">
        <f t="shared" si="13"/>
        <v>0.29834159423632445</v>
      </c>
      <c r="H41" s="19">
        <v>28887.812999999987</v>
      </c>
      <c r="I41" s="140">
        <v>29832.133000000009</v>
      </c>
      <c r="J41" s="247">
        <f t="shared" si="14"/>
        <v>0.11056198202511856</v>
      </c>
      <c r="K41" s="215">
        <f t="shared" si="15"/>
        <v>0.11627450310917545</v>
      </c>
      <c r="L41" s="52">
        <f t="shared" si="16"/>
        <v>3.2689217421894207E-2</v>
      </c>
      <c r="N41" s="40">
        <f t="shared" si="9"/>
        <v>3.4828550143707266</v>
      </c>
      <c r="O41" s="143">
        <f t="shared" si="10"/>
        <v>2.7702315285523786</v>
      </c>
      <c r="P41" s="52">
        <f t="shared" si="17"/>
        <v>-0.20460900120101697</v>
      </c>
    </row>
    <row r="42" spans="1:17" ht="20.100000000000001" customHeight="1" x14ac:dyDescent="0.25">
      <c r="A42" s="38" t="s">
        <v>192</v>
      </c>
      <c r="B42" s="19">
        <v>88144.449999999939</v>
      </c>
      <c r="C42" s="140">
        <v>67785.650000000038</v>
      </c>
      <c r="D42" s="247">
        <f t="shared" si="11"/>
        <v>9.1451675469059815E-2</v>
      </c>
      <c r="E42" s="215">
        <f t="shared" si="12"/>
        <v>7.2157854600693253E-2</v>
      </c>
      <c r="F42" s="52">
        <f t="shared" si="13"/>
        <v>-0.2309708665718592</v>
      </c>
      <c r="H42" s="19">
        <v>30478.087000000007</v>
      </c>
      <c r="I42" s="140">
        <v>24483.558999999997</v>
      </c>
      <c r="J42" s="247">
        <f t="shared" si="14"/>
        <v>0.11664841873124844</v>
      </c>
      <c r="K42" s="215">
        <f t="shared" si="15"/>
        <v>9.5427760967315992E-2</v>
      </c>
      <c r="L42" s="52">
        <f t="shared" si="16"/>
        <v>-0.19668321046527651</v>
      </c>
      <c r="N42" s="40">
        <f t="shared" si="9"/>
        <v>3.4577431704435195</v>
      </c>
      <c r="O42" s="143">
        <f t="shared" si="10"/>
        <v>3.6119088627165166</v>
      </c>
      <c r="P42" s="52">
        <f t="shared" si="17"/>
        <v>4.4585640018261513E-2</v>
      </c>
    </row>
    <row r="43" spans="1:17" ht="20.100000000000001" customHeight="1" x14ac:dyDescent="0.25">
      <c r="A43" s="38" t="s">
        <v>193</v>
      </c>
      <c r="B43" s="19">
        <v>88331.680000000037</v>
      </c>
      <c r="C43" s="140">
        <v>101681.15999999997</v>
      </c>
      <c r="D43" s="247">
        <f t="shared" si="11"/>
        <v>9.1645930435743275E-2</v>
      </c>
      <c r="E43" s="215">
        <f t="shared" si="12"/>
        <v>0.10823964008473505</v>
      </c>
      <c r="F43" s="52">
        <f t="shared" si="13"/>
        <v>0.15112901735821091</v>
      </c>
      <c r="H43" s="19">
        <v>20173.749999999993</v>
      </c>
      <c r="I43" s="140">
        <v>23324.177000000007</v>
      </c>
      <c r="J43" s="247">
        <f t="shared" si="14"/>
        <v>7.7210752675504923E-2</v>
      </c>
      <c r="K43" s="215">
        <f t="shared" si="15"/>
        <v>9.0908923311164458E-2</v>
      </c>
      <c r="L43" s="52">
        <f t="shared" si="16"/>
        <v>0.15616466943429036</v>
      </c>
      <c r="N43" s="40">
        <f t="shared" si="9"/>
        <v>2.2838635017470499</v>
      </c>
      <c r="O43" s="143">
        <f t="shared" si="10"/>
        <v>2.2938543384044805</v>
      </c>
      <c r="P43" s="52">
        <f t="shared" si="17"/>
        <v>4.3745331758172435E-3</v>
      </c>
    </row>
    <row r="44" spans="1:17" ht="20.100000000000001" customHeight="1" x14ac:dyDescent="0.25">
      <c r="A44" s="38" t="s">
        <v>194</v>
      </c>
      <c r="B44" s="19">
        <v>70785.490000000005</v>
      </c>
      <c r="C44" s="140">
        <v>66330.23</v>
      </c>
      <c r="D44" s="247">
        <f t="shared" si="11"/>
        <v>7.3441398288813242E-2</v>
      </c>
      <c r="E44" s="215">
        <f t="shared" si="12"/>
        <v>7.0608559362793435E-2</v>
      </c>
      <c r="F44" s="52">
        <f t="shared" si="13"/>
        <v>-6.2940300335563248E-2</v>
      </c>
      <c r="H44" s="19">
        <v>17321.45900000001</v>
      </c>
      <c r="I44" s="140">
        <v>16386.303000000004</v>
      </c>
      <c r="J44" s="247">
        <f t="shared" si="14"/>
        <v>6.6294213362805623E-2</v>
      </c>
      <c r="K44" s="215">
        <f t="shared" si="15"/>
        <v>6.3867683853561216E-2</v>
      </c>
      <c r="L44" s="52">
        <f t="shared" si="16"/>
        <v>-5.3988292787576712E-2</v>
      </c>
      <c r="N44" s="40">
        <f t="shared" si="9"/>
        <v>2.4470352610400816</v>
      </c>
      <c r="O44" s="143">
        <f t="shared" si="10"/>
        <v>2.4704125102536212</v>
      </c>
      <c r="P44" s="52">
        <f t="shared" si="17"/>
        <v>9.553294791348187E-3</v>
      </c>
    </row>
    <row r="45" spans="1:17" ht="20.100000000000001" customHeight="1" x14ac:dyDescent="0.25">
      <c r="A45" s="38" t="s">
        <v>195</v>
      </c>
      <c r="B45" s="19">
        <v>76586.59000000004</v>
      </c>
      <c r="C45" s="140">
        <v>74701.839999999967</v>
      </c>
      <c r="D45" s="247">
        <f t="shared" si="11"/>
        <v>7.9460158568825948E-2</v>
      </c>
      <c r="E45" s="215">
        <f t="shared" si="12"/>
        <v>7.9520141934528124E-2</v>
      </c>
      <c r="F45" s="52">
        <f t="shared" si="13"/>
        <v>-2.460939963510677E-2</v>
      </c>
      <c r="H45" s="19">
        <v>13736.188000000002</v>
      </c>
      <c r="I45" s="140">
        <v>14453.717000000002</v>
      </c>
      <c r="J45" s="247">
        <f t="shared" si="14"/>
        <v>5.2572348441526195E-2</v>
      </c>
      <c r="K45" s="215">
        <f t="shared" si="15"/>
        <v>5.633518603097009E-2</v>
      </c>
      <c r="L45" s="52">
        <f t="shared" si="16"/>
        <v>5.2236399210610712E-2</v>
      </c>
      <c r="N45" s="40">
        <f t="shared" si="9"/>
        <v>1.7935500196574878</v>
      </c>
      <c r="O45" s="143">
        <f t="shared" si="10"/>
        <v>1.9348542151036718</v>
      </c>
      <c r="P45" s="52">
        <f t="shared" si="17"/>
        <v>7.8784641575353836E-2</v>
      </c>
    </row>
    <row r="46" spans="1:17" ht="20.100000000000001" customHeight="1" x14ac:dyDescent="0.25">
      <c r="A46" s="38" t="s">
        <v>196</v>
      </c>
      <c r="B46" s="19">
        <v>25881.060000000009</v>
      </c>
      <c r="C46" s="140">
        <v>27447.510000000009</v>
      </c>
      <c r="D46" s="247">
        <f t="shared" si="11"/>
        <v>2.6852130791164591E-2</v>
      </c>
      <c r="E46" s="215">
        <f t="shared" si="12"/>
        <v>2.9217886613628011E-2</v>
      </c>
      <c r="F46" s="52">
        <f t="shared" si="13"/>
        <v>6.0524955314813236E-2</v>
      </c>
      <c r="H46" s="19">
        <v>11182.246999999999</v>
      </c>
      <c r="I46" s="140">
        <v>11028.526000000003</v>
      </c>
      <c r="J46" s="247">
        <f t="shared" si="14"/>
        <v>4.2797680524117088E-2</v>
      </c>
      <c r="K46" s="215">
        <f t="shared" si="15"/>
        <v>4.2985071857805889E-2</v>
      </c>
      <c r="L46" s="52">
        <f t="shared" si="16"/>
        <v>-1.3746879316831037E-2</v>
      </c>
      <c r="N46" s="40">
        <f t="shared" si="9"/>
        <v>4.3206294487165504</v>
      </c>
      <c r="O46" s="143">
        <f t="shared" si="10"/>
        <v>4.0180424380936559</v>
      </c>
      <c r="P46" s="52">
        <f t="shared" si="17"/>
        <v>-7.0033085274826892E-2</v>
      </c>
    </row>
    <row r="47" spans="1:17" ht="20.100000000000001" customHeight="1" x14ac:dyDescent="0.25">
      <c r="A47" s="38" t="s">
        <v>197</v>
      </c>
      <c r="B47" s="19">
        <v>30663.78</v>
      </c>
      <c r="C47" s="140">
        <v>32949.299999999996</v>
      </c>
      <c r="D47" s="247">
        <f t="shared" si="11"/>
        <v>3.1814300925522239E-2</v>
      </c>
      <c r="E47" s="215">
        <f t="shared" si="12"/>
        <v>3.5074544517823769E-2</v>
      </c>
      <c r="F47" s="52">
        <f t="shared" si="13"/>
        <v>7.4534842084048245E-2</v>
      </c>
      <c r="H47" s="19">
        <v>7083.7700000000032</v>
      </c>
      <c r="I47" s="140">
        <v>7667.4100000000044</v>
      </c>
      <c r="J47" s="247">
        <f t="shared" si="14"/>
        <v>2.7111628402263433E-2</v>
      </c>
      <c r="K47" s="215">
        <f t="shared" si="15"/>
        <v>2.9884698083248798E-2</v>
      </c>
      <c r="L47" s="52">
        <f t="shared" si="16"/>
        <v>8.239115612166982E-2</v>
      </c>
      <c r="N47" s="40">
        <f t="shared" si="9"/>
        <v>2.3101424547136733</v>
      </c>
      <c r="O47" s="143">
        <f t="shared" si="10"/>
        <v>2.3270327442464653</v>
      </c>
      <c r="P47" s="52">
        <f t="shared" si="17"/>
        <v>7.311362768269403E-3</v>
      </c>
    </row>
    <row r="48" spans="1:17" ht="20.100000000000001" customHeight="1" x14ac:dyDescent="0.25">
      <c r="A48" s="38" t="s">
        <v>198</v>
      </c>
      <c r="B48" s="19">
        <v>29232.270000000011</v>
      </c>
      <c r="C48" s="140">
        <v>27325.330000000016</v>
      </c>
      <c r="D48" s="247">
        <f t="shared" si="11"/>
        <v>3.0329079928049198E-2</v>
      </c>
      <c r="E48" s="215">
        <f t="shared" si="12"/>
        <v>2.908782594923795E-2</v>
      </c>
      <c r="F48" s="52">
        <f t="shared" si="13"/>
        <v>-6.523407179805038E-2</v>
      </c>
      <c r="H48" s="19">
        <v>7265.1169999999956</v>
      </c>
      <c r="I48" s="140">
        <v>7036.7300000000032</v>
      </c>
      <c r="J48" s="247">
        <f t="shared" si="14"/>
        <v>2.7805695611654063E-2</v>
      </c>
      <c r="K48" s="215">
        <f t="shared" si="15"/>
        <v>2.7426543192986846E-2</v>
      </c>
      <c r="L48" s="52">
        <f t="shared" si="16"/>
        <v>-3.1436107635980613E-2</v>
      </c>
      <c r="N48" s="40">
        <f t="shared" si="9"/>
        <v>2.4853071622559564</v>
      </c>
      <c r="O48" s="143">
        <f t="shared" si="10"/>
        <v>2.575167436221264</v>
      </c>
      <c r="P48" s="52">
        <f t="shared" si="17"/>
        <v>3.6156606849247507E-2</v>
      </c>
    </row>
    <row r="49" spans="1:16" ht="20.100000000000001" customHeight="1" x14ac:dyDescent="0.25">
      <c r="A49" s="38" t="s">
        <v>199</v>
      </c>
      <c r="B49" s="19">
        <v>17907.080000000005</v>
      </c>
      <c r="C49" s="140">
        <v>12336.729999999996</v>
      </c>
      <c r="D49" s="247">
        <f t="shared" si="11"/>
        <v>1.8578962926860322E-2</v>
      </c>
      <c r="E49" s="215">
        <f t="shared" si="12"/>
        <v>1.3132454576861175E-2</v>
      </c>
      <c r="F49" s="52">
        <f t="shared" si="13"/>
        <v>-0.31106969980588728</v>
      </c>
      <c r="H49" s="19">
        <v>6260.0539999999983</v>
      </c>
      <c r="I49" s="140">
        <v>4626.3599999999979</v>
      </c>
      <c r="J49" s="247">
        <f t="shared" si="14"/>
        <v>2.3959029983483753E-2</v>
      </c>
      <c r="K49" s="215">
        <f t="shared" si="15"/>
        <v>1.8031821935232204E-2</v>
      </c>
      <c r="L49" s="52">
        <f t="shared" si="16"/>
        <v>-0.26097123123858051</v>
      </c>
      <c r="N49" s="40">
        <f t="shared" si="9"/>
        <v>3.4958541537760461</v>
      </c>
      <c r="O49" s="143">
        <f t="shared" si="10"/>
        <v>3.7500699131779647</v>
      </c>
      <c r="P49" s="52">
        <f t="shared" si="17"/>
        <v>7.2719212020709564E-2</v>
      </c>
    </row>
    <row r="50" spans="1:16" ht="20.100000000000001" customHeight="1" x14ac:dyDescent="0.25">
      <c r="A50" s="38" t="s">
        <v>200</v>
      </c>
      <c r="B50" s="19">
        <v>9579.9700000000012</v>
      </c>
      <c r="C50" s="140">
        <v>12713.650000000001</v>
      </c>
      <c r="D50" s="247">
        <f t="shared" si="11"/>
        <v>9.9394154418494841E-3</v>
      </c>
      <c r="E50" s="215">
        <f t="shared" si="12"/>
        <v>1.3533686084652184E-2</v>
      </c>
      <c r="F50" s="52">
        <f t="shared" si="13"/>
        <v>0.32710749616126145</v>
      </c>
      <c r="H50" s="19">
        <v>3167.7130000000011</v>
      </c>
      <c r="I50" s="140">
        <v>4165.4849999999988</v>
      </c>
      <c r="J50" s="247">
        <f t="shared" si="14"/>
        <v>1.2123750169898105E-2</v>
      </c>
      <c r="K50" s="215">
        <f t="shared" si="15"/>
        <v>1.6235503461442848E-2</v>
      </c>
      <c r="L50" s="52">
        <f t="shared" si="16"/>
        <v>0.31498181811294057</v>
      </c>
      <c r="N50" s="40">
        <f t="shared" si="9"/>
        <v>3.3066001250525847</v>
      </c>
      <c r="O50" s="143">
        <f t="shared" si="10"/>
        <v>3.2763879767022046</v>
      </c>
      <c r="P50" s="52">
        <f t="shared" si="17"/>
        <v>-9.136922279012992E-3</v>
      </c>
    </row>
    <row r="51" spans="1:16" ht="20.100000000000001" customHeight="1" x14ac:dyDescent="0.25">
      <c r="A51" s="38" t="s">
        <v>201</v>
      </c>
      <c r="B51" s="19">
        <v>12348.160000000013</v>
      </c>
      <c r="C51" s="140">
        <v>13021.67</v>
      </c>
      <c r="D51" s="247">
        <f t="shared" si="11"/>
        <v>1.2811469366023925E-2</v>
      </c>
      <c r="E51" s="215">
        <f t="shared" si="12"/>
        <v>1.3861573511771426E-2</v>
      </c>
      <c r="F51" s="52">
        <f t="shared" si="13"/>
        <v>5.45433489685902E-2</v>
      </c>
      <c r="H51" s="19">
        <v>3360.116</v>
      </c>
      <c r="I51" s="140">
        <v>3246.5410000000002</v>
      </c>
      <c r="J51" s="247">
        <f t="shared" si="14"/>
        <v>1.286013187617607E-2</v>
      </c>
      <c r="K51" s="215">
        <f t="shared" si="15"/>
        <v>1.2653803252974417E-2</v>
      </c>
      <c r="L51" s="52">
        <f t="shared" si="16"/>
        <v>-3.3800916396933861E-2</v>
      </c>
      <c r="N51" s="40">
        <f t="shared" si="9"/>
        <v>2.7211471182751086</v>
      </c>
      <c r="O51" s="143">
        <f t="shared" si="10"/>
        <v>2.4931832860147738</v>
      </c>
      <c r="P51" s="52">
        <f t="shared" si="17"/>
        <v>-8.3774901668983409E-2</v>
      </c>
    </row>
    <row r="52" spans="1:16" ht="20.100000000000001" customHeight="1" x14ac:dyDescent="0.25">
      <c r="A52" s="38" t="s">
        <v>202</v>
      </c>
      <c r="B52" s="19">
        <v>4801.4100000000008</v>
      </c>
      <c r="C52" s="140">
        <v>6047.9600000000028</v>
      </c>
      <c r="D52" s="247">
        <f t="shared" si="11"/>
        <v>4.9815613928488852E-3</v>
      </c>
      <c r="E52" s="215">
        <f t="shared" si="12"/>
        <v>6.4380561123306883E-3</v>
      </c>
      <c r="F52" s="52">
        <f t="shared" si="13"/>
        <v>0.25962165280615523</v>
      </c>
      <c r="H52" s="19">
        <v>1391.8179999999995</v>
      </c>
      <c r="I52" s="140">
        <v>1840.7909999999997</v>
      </c>
      <c r="J52" s="247">
        <f t="shared" si="14"/>
        <v>5.3268884251721129E-3</v>
      </c>
      <c r="K52" s="215">
        <f t="shared" si="15"/>
        <v>7.1747152257883168E-3</v>
      </c>
      <c r="L52" s="52">
        <f t="shared" si="16"/>
        <v>0.32258025115352751</v>
      </c>
      <c r="N52" s="40">
        <f t="shared" ref="N52" si="18">(H52/B52)*10</f>
        <v>2.898769319845627</v>
      </c>
      <c r="O52" s="143">
        <f t="shared" ref="O52" si="19">(I52/C52)*10</f>
        <v>3.0436560426986929</v>
      </c>
      <c r="P52" s="52">
        <f t="shared" ref="P52" si="20">(O52-N52)/N52</f>
        <v>4.9982149963137393E-2</v>
      </c>
    </row>
    <row r="53" spans="1:16" ht="20.100000000000001" customHeight="1" x14ac:dyDescent="0.25">
      <c r="A53" s="38" t="s">
        <v>203</v>
      </c>
      <c r="B53" s="19">
        <v>3303.1999999999989</v>
      </c>
      <c r="C53" s="140">
        <v>3444.3300000000004</v>
      </c>
      <c r="D53" s="247">
        <f t="shared" si="11"/>
        <v>3.4271377767902404E-3</v>
      </c>
      <c r="E53" s="215">
        <f t="shared" si="12"/>
        <v>3.6664908182897954E-3</v>
      </c>
      <c r="F53" s="52">
        <f t="shared" si="13"/>
        <v>4.2725236134657764E-2</v>
      </c>
      <c r="H53" s="19">
        <v>1657.9580000000003</v>
      </c>
      <c r="I53" s="140">
        <v>1483.0900000000001</v>
      </c>
      <c r="J53" s="247">
        <f t="shared" si="14"/>
        <v>6.3454828717702388E-3</v>
      </c>
      <c r="K53" s="215">
        <f t="shared" si="15"/>
        <v>5.7805304373035275E-3</v>
      </c>
      <c r="L53" s="52">
        <f t="shared" si="16"/>
        <v>-0.1054719118337136</v>
      </c>
      <c r="N53" s="40">
        <f t="shared" si="9"/>
        <v>5.0192480019375179</v>
      </c>
      <c r="O53" s="143">
        <f t="shared" si="10"/>
        <v>4.3058882278991852</v>
      </c>
      <c r="P53" s="52">
        <f t="shared" si="17"/>
        <v>-0.14212483100316287</v>
      </c>
    </row>
    <row r="54" spans="1:16" ht="20.100000000000001" customHeight="1" x14ac:dyDescent="0.25">
      <c r="A54" s="38" t="s">
        <v>204</v>
      </c>
      <c r="B54" s="19">
        <v>7027.9100000000035</v>
      </c>
      <c r="C54" s="140">
        <v>4866.05</v>
      </c>
      <c r="D54" s="247">
        <f t="shared" si="11"/>
        <v>7.2916008273437635E-3</v>
      </c>
      <c r="E54" s="215">
        <f t="shared" si="12"/>
        <v>5.1799123911875633E-3</v>
      </c>
      <c r="F54" s="52">
        <f t="shared" si="13"/>
        <v>-0.30761065523036041</v>
      </c>
      <c r="H54" s="19">
        <v>1414.7619999999997</v>
      </c>
      <c r="I54" s="140">
        <v>1381.8460000000002</v>
      </c>
      <c r="J54" s="247">
        <f t="shared" si="14"/>
        <v>5.4147017226198755E-3</v>
      </c>
      <c r="K54" s="215">
        <f t="shared" si="15"/>
        <v>5.3859191705602025E-3</v>
      </c>
      <c r="L54" s="52">
        <f t="shared" si="16"/>
        <v>-2.3266104122106397E-2</v>
      </c>
      <c r="N54" s="40">
        <f t="shared" ref="N54" si="21">(H54/B54)*10</f>
        <v>2.0130622048375675</v>
      </c>
      <c r="O54" s="143">
        <f t="shared" ref="O54" si="22">(I54/C54)*10</f>
        <v>2.8397694228378256</v>
      </c>
      <c r="P54" s="52">
        <f t="shared" ref="P54" si="23">(O54-N54)/N54</f>
        <v>0.41067147155890521</v>
      </c>
    </row>
    <row r="55" spans="1:16" ht="20.100000000000001" customHeight="1" x14ac:dyDescent="0.25">
      <c r="A55" s="38" t="s">
        <v>205</v>
      </c>
      <c r="B55" s="19">
        <v>3219.2400000000021</v>
      </c>
      <c r="C55" s="140">
        <v>3845.4399999999991</v>
      </c>
      <c r="D55" s="247">
        <f t="shared" si="11"/>
        <v>3.3400275540549237E-3</v>
      </c>
      <c r="E55" s="215">
        <f t="shared" si="12"/>
        <v>4.0934725918493021E-3</v>
      </c>
      <c r="F55" s="52">
        <f t="shared" si="13"/>
        <v>0.1945179607609239</v>
      </c>
      <c r="H55" s="19">
        <v>950.9369999999999</v>
      </c>
      <c r="I55" s="140">
        <v>1160.0489999999991</v>
      </c>
      <c r="J55" s="247">
        <f t="shared" si="14"/>
        <v>3.6395098341650235E-3</v>
      </c>
      <c r="K55" s="215">
        <f t="shared" si="15"/>
        <v>4.5214373728253267E-3</v>
      </c>
      <c r="L55" s="52">
        <f t="shared" si="16"/>
        <v>0.21990100290555442</v>
      </c>
      <c r="N55" s="40">
        <f t="shared" ref="N55" si="24">(H55/B55)*10</f>
        <v>2.9539176948596539</v>
      </c>
      <c r="O55" s="143">
        <f t="shared" ref="O55" si="25">(I55/C55)*10</f>
        <v>3.0166872971623517</v>
      </c>
      <c r="P55" s="52">
        <f t="shared" ref="P55" si="26">(O55-N55)/N55</f>
        <v>2.1249611122181281E-2</v>
      </c>
    </row>
    <row r="56" spans="1:16" ht="20.100000000000001" customHeight="1" x14ac:dyDescent="0.25">
      <c r="A56" s="38" t="s">
        <v>206</v>
      </c>
      <c r="B56" s="19">
        <v>3728.2999999999993</v>
      </c>
      <c r="C56" s="140">
        <v>2759.3699999999994</v>
      </c>
      <c r="D56" s="247">
        <f t="shared" si="11"/>
        <v>3.8681877492150202E-3</v>
      </c>
      <c r="E56" s="215">
        <f t="shared" si="12"/>
        <v>2.9373505933706439E-3</v>
      </c>
      <c r="F56" s="52">
        <f t="shared" si="13"/>
        <v>-0.25988520237105384</v>
      </c>
      <c r="H56" s="19">
        <v>1439.1980000000003</v>
      </c>
      <c r="I56" s="140">
        <v>1051.4970000000008</v>
      </c>
      <c r="J56" s="247">
        <f t="shared" si="14"/>
        <v>5.5082253338661078E-3</v>
      </c>
      <c r="K56" s="215">
        <f t="shared" si="15"/>
        <v>4.0983422538304155E-3</v>
      </c>
      <c r="L56" s="52">
        <f t="shared" si="16"/>
        <v>-0.26938683905897554</v>
      </c>
      <c r="N56" s="40">
        <f t="shared" ref="N56" si="27">(H56/B56)*10</f>
        <v>3.8601990183193431</v>
      </c>
      <c r="O56" s="143">
        <f t="shared" ref="O56" si="28">(I56/C56)*10</f>
        <v>3.8106415594864078</v>
      </c>
      <c r="P56" s="52">
        <f t="shared" ref="P56" si="29">(O56-N56)/N56</f>
        <v>-1.2838057985546984E-2</v>
      </c>
    </row>
    <row r="57" spans="1:16" ht="20.100000000000001" customHeight="1" x14ac:dyDescent="0.25">
      <c r="A57" s="38" t="s">
        <v>207</v>
      </c>
      <c r="B57" s="19">
        <v>3062.809999999999</v>
      </c>
      <c r="C57" s="140">
        <v>1816.8099999999997</v>
      </c>
      <c r="D57" s="247">
        <f t="shared" si="11"/>
        <v>3.1777282193421277E-3</v>
      </c>
      <c r="E57" s="215">
        <f t="shared" si="12"/>
        <v>1.9339950537773912E-3</v>
      </c>
      <c r="F57" s="52">
        <f t="shared" si="13"/>
        <v>-0.40681596311883522</v>
      </c>
      <c r="H57" s="19">
        <v>908.68099999999993</v>
      </c>
      <c r="I57" s="140">
        <v>665.68299999999977</v>
      </c>
      <c r="J57" s="247">
        <f t="shared" si="14"/>
        <v>3.4777839495349406E-3</v>
      </c>
      <c r="K57" s="215">
        <f t="shared" si="15"/>
        <v>2.5945835000542937E-3</v>
      </c>
      <c r="L57" s="52">
        <f t="shared" ref="L57:L58" si="30">(I57-H57)/H57</f>
        <v>-0.26741837894706744</v>
      </c>
      <c r="N57" s="40">
        <f t="shared" ref="N57:N58" si="31">(H57/B57)*10</f>
        <v>2.9668213176788645</v>
      </c>
      <c r="O57" s="143">
        <f t="shared" ref="O57:O58" si="32">(I57/C57)*10</f>
        <v>3.6640210038474019</v>
      </c>
      <c r="P57" s="52">
        <f t="shared" ref="P57:P58" si="33">(O57-N57)/N57</f>
        <v>0.23499887978221812</v>
      </c>
    </row>
    <row r="58" spans="1:16" ht="20.100000000000001" customHeight="1" x14ac:dyDescent="0.25">
      <c r="A58" s="38" t="s">
        <v>208</v>
      </c>
      <c r="B58" s="19">
        <v>2797.4200000000005</v>
      </c>
      <c r="C58" s="140">
        <v>1739.8599999999994</v>
      </c>
      <c r="D58" s="247">
        <f t="shared" si="11"/>
        <v>2.9023806489309029E-3</v>
      </c>
      <c r="E58" s="215">
        <f t="shared" si="12"/>
        <v>1.852081744522064E-3</v>
      </c>
      <c r="F58" s="52">
        <f t="shared" si="13"/>
        <v>-0.3780483445460463</v>
      </c>
      <c r="H58" s="19">
        <v>548.1869999999999</v>
      </c>
      <c r="I58" s="140">
        <v>496.46100000000001</v>
      </c>
      <c r="J58" s="247">
        <f t="shared" si="14"/>
        <v>2.0980695645047166E-3</v>
      </c>
      <c r="K58" s="215">
        <f t="shared" si="15"/>
        <v>1.9350193996548735E-3</v>
      </c>
      <c r="L58" s="52">
        <f t="shared" si="30"/>
        <v>-9.4358312035856193E-2</v>
      </c>
      <c r="N58" s="40">
        <f t="shared" si="31"/>
        <v>1.959616360789584</v>
      </c>
      <c r="O58" s="143">
        <f t="shared" si="32"/>
        <v>2.853453726161876</v>
      </c>
      <c r="P58" s="52">
        <f t="shared" si="33"/>
        <v>0.45612875216664345</v>
      </c>
    </row>
    <row r="59" spans="1:16" ht="20.100000000000001" customHeight="1" x14ac:dyDescent="0.25">
      <c r="A59" s="38" t="s">
        <v>209</v>
      </c>
      <c r="B59" s="19">
        <v>592.56999999999994</v>
      </c>
      <c r="C59" s="140">
        <v>549.05000000000007</v>
      </c>
      <c r="D59" s="247">
        <f t="shared" si="11"/>
        <v>6.1480353366208319E-4</v>
      </c>
      <c r="E59" s="215">
        <f t="shared" si="12"/>
        <v>5.8446396941698746E-4</v>
      </c>
      <c r="F59" s="52">
        <f t="shared" si="13"/>
        <v>-7.3442800006750047E-2</v>
      </c>
      <c r="H59" s="19">
        <v>253.58700000000007</v>
      </c>
      <c r="I59" s="140">
        <v>295.77199999999993</v>
      </c>
      <c r="J59" s="247">
        <f t="shared" si="14"/>
        <v>9.7055049947200101E-4</v>
      </c>
      <c r="K59" s="215">
        <f t="shared" si="15"/>
        <v>1.1528086956975898E-3</v>
      </c>
      <c r="L59" s="52">
        <f t="shared" si="16"/>
        <v>0.16635316479156995</v>
      </c>
      <c r="N59" s="40">
        <f t="shared" si="9"/>
        <v>4.279443778794068</v>
      </c>
      <c r="O59" s="143">
        <f t="shared" si="10"/>
        <v>5.3869775066023102</v>
      </c>
      <c r="P59" s="52">
        <f t="shared" si="17"/>
        <v>0.2588031961761959</v>
      </c>
    </row>
    <row r="60" spans="1:16" ht="20.100000000000001" customHeight="1" x14ac:dyDescent="0.25">
      <c r="A60" s="38" t="s">
        <v>210</v>
      </c>
      <c r="B60" s="19">
        <v>367.43</v>
      </c>
      <c r="C60" s="140">
        <v>601.57999999999993</v>
      </c>
      <c r="D60" s="247">
        <f t="shared" si="11"/>
        <v>3.8121616412146965E-4</v>
      </c>
      <c r="E60" s="215">
        <f t="shared" si="12"/>
        <v>6.4038217780142289E-4</v>
      </c>
      <c r="F60" s="52">
        <f t="shared" si="13"/>
        <v>0.63726424080777266</v>
      </c>
      <c r="H60" s="19">
        <v>155.59899999999996</v>
      </c>
      <c r="I60" s="140">
        <v>252.17900000000009</v>
      </c>
      <c r="J60" s="247">
        <f t="shared" si="14"/>
        <v>5.9552219619832172E-4</v>
      </c>
      <c r="K60" s="215">
        <f t="shared" si="15"/>
        <v>9.8289947686840758E-4</v>
      </c>
      <c r="L60" s="52">
        <f t="shared" si="16"/>
        <v>0.62069807646578801</v>
      </c>
      <c r="N60" s="40">
        <f t="shared" si="9"/>
        <v>4.2347930218000691</v>
      </c>
      <c r="O60" s="143">
        <f t="shared" si="10"/>
        <v>4.1919445460287932</v>
      </c>
      <c r="P60" s="52">
        <f t="shared" si="17"/>
        <v>-1.0118198351300407E-2</v>
      </c>
    </row>
    <row r="61" spans="1:16" ht="20.100000000000001" customHeight="1" thickBot="1" x14ac:dyDescent="0.3">
      <c r="A61" s="8" t="s">
        <v>17</v>
      </c>
      <c r="B61" s="196">
        <f>B62-SUM(B39:B60)</f>
        <v>1408.6499999999069</v>
      </c>
      <c r="C61" s="142">
        <f>C62-SUM(C39:C60)</f>
        <v>1248.089999999851</v>
      </c>
      <c r="D61" s="247">
        <f t="shared" si="11"/>
        <v>1.4615032784194885E-3</v>
      </c>
      <c r="E61" s="215">
        <f t="shared" si="12"/>
        <v>1.3285923606038807E-3</v>
      </c>
      <c r="F61" s="52">
        <f t="shared" si="13"/>
        <v>-0.11398147162181273</v>
      </c>
      <c r="H61" s="19">
        <f>H62-SUM(H39:H60)</f>
        <v>686.39500000001863</v>
      </c>
      <c r="I61" s="140">
        <f>I62-SUM(I39:I60)</f>
        <v>633.8300000000163</v>
      </c>
      <c r="J61" s="247">
        <f t="shared" si="14"/>
        <v>2.6270313939007204E-3</v>
      </c>
      <c r="K61" s="215">
        <f t="shared" si="15"/>
        <v>2.4704324127842467E-3</v>
      </c>
      <c r="L61" s="52">
        <f t="shared" si="16"/>
        <v>-7.6581268802950048E-2</v>
      </c>
      <c r="N61" s="40">
        <f t="shared" si="9"/>
        <v>4.8727150108264228</v>
      </c>
      <c r="O61" s="143">
        <f t="shared" si="10"/>
        <v>5.0783997948873241</v>
      </c>
      <c r="P61" s="52">
        <f t="shared" si="17"/>
        <v>4.2211535787318025E-2</v>
      </c>
    </row>
    <row r="62" spans="1:16" s="1" customFormat="1" ht="26.25" customHeight="1" thickBot="1" x14ac:dyDescent="0.3">
      <c r="A62" s="12" t="s">
        <v>18</v>
      </c>
      <c r="B62" s="17">
        <v>963836.36000000034</v>
      </c>
      <c r="C62" s="145">
        <v>939407.78</v>
      </c>
      <c r="D62" s="253">
        <f>SUM(D39:D61)</f>
        <v>1</v>
      </c>
      <c r="E62" s="254">
        <f>SUM(E39:E61)</f>
        <v>1</v>
      </c>
      <c r="F62" s="57">
        <f t="shared" si="13"/>
        <v>-2.5345152988418385E-2</v>
      </c>
      <c r="H62" s="17">
        <v>261281.61300000001</v>
      </c>
      <c r="I62" s="145">
        <v>256566.41999999995</v>
      </c>
      <c r="J62" s="253">
        <f t="shared" si="14"/>
        <v>1</v>
      </c>
      <c r="K62" s="254">
        <f t="shared" si="15"/>
        <v>1</v>
      </c>
      <c r="L62" s="57">
        <f t="shared" si="16"/>
        <v>-1.8046401910417086E-2</v>
      </c>
      <c r="N62" s="37">
        <f t="shared" si="9"/>
        <v>2.7108503460068674</v>
      </c>
      <c r="O62" s="150">
        <f t="shared" si="10"/>
        <v>2.7311506830399033</v>
      </c>
      <c r="P62" s="57">
        <f t="shared" si="17"/>
        <v>7.4885495110191824E-3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B37</f>
        <v>jan-ago</v>
      </c>
      <c r="C66" s="347"/>
      <c r="D66" s="353" t="str">
        <f>B66</f>
        <v>jan-ago</v>
      </c>
      <c r="E66" s="347"/>
      <c r="F66" s="131" t="str">
        <f>F37</f>
        <v>2023 / 2022</v>
      </c>
      <c r="H66" s="342" t="str">
        <f>B66</f>
        <v>jan-ago</v>
      </c>
      <c r="I66" s="347"/>
      <c r="J66" s="353" t="str">
        <f>B66</f>
        <v>jan-ago</v>
      </c>
      <c r="K66" s="343"/>
      <c r="L66" s="131" t="str">
        <f>F66</f>
        <v>2023 / 2022</v>
      </c>
      <c r="N66" s="342" t="str">
        <f>B66</f>
        <v>jan-ago</v>
      </c>
      <c r="O66" s="343"/>
      <c r="P66" s="131" t="str">
        <f>L66</f>
        <v>2023 / 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152</v>
      </c>
      <c r="B68" s="39">
        <v>173935.30000000005</v>
      </c>
      <c r="C68" s="147">
        <v>166077.26000000007</v>
      </c>
      <c r="D68" s="247">
        <f>B68/$B$96</f>
        <v>0.15370999444370281</v>
      </c>
      <c r="E68" s="246">
        <f>C68/$C$96</f>
        <v>0.13723306084915818</v>
      </c>
      <c r="F68" s="61">
        <f>(C68-B68)/B68</f>
        <v>-4.5177948352059516E-2</v>
      </c>
      <c r="H68" s="19">
        <v>73389.245999999941</v>
      </c>
      <c r="I68" s="147">
        <v>69146.929999999993</v>
      </c>
      <c r="J68" s="245">
        <f>H68/$H$96</f>
        <v>0.22803727423285547</v>
      </c>
      <c r="K68" s="246">
        <f>I68/$I$96</f>
        <v>0.19934515193999541</v>
      </c>
      <c r="L68" s="58">
        <f>(I68-H68)/H68</f>
        <v>-5.7805689950813109E-2</v>
      </c>
      <c r="N68" s="41">
        <f t="shared" ref="N68:N96" si="34">(H68/B68)*10</f>
        <v>4.2193416747491694</v>
      </c>
      <c r="O68" s="149">
        <f t="shared" ref="O68:O96" si="35">(I68/C68)*10</f>
        <v>4.1635399090760501</v>
      </c>
      <c r="P68" s="61">
        <f>(O68-N68)/N68</f>
        <v>-1.3225230373512387E-2</v>
      </c>
    </row>
    <row r="69" spans="1:16" ht="20.100000000000001" customHeight="1" x14ac:dyDescent="0.25">
      <c r="A69" t="s">
        <v>178</v>
      </c>
      <c r="B69" s="19">
        <v>137319.52999999991</v>
      </c>
      <c r="C69" s="140">
        <v>160143.31</v>
      </c>
      <c r="D69" s="247">
        <f t="shared" ref="D69:D95" si="36">B69/$B$96</f>
        <v>0.12135192909841686</v>
      </c>
      <c r="E69" s="215">
        <f t="shared" ref="E69:E95" si="37">C69/$C$96</f>
        <v>0.13232971573480673</v>
      </c>
      <c r="F69" s="52">
        <f t="shared" ref="F69:F96" si="38">(C69-B69)/B69</f>
        <v>0.16620927846170244</v>
      </c>
      <c r="H69" s="19">
        <v>43363.988000000005</v>
      </c>
      <c r="I69" s="140">
        <v>61033.622999999985</v>
      </c>
      <c r="J69" s="214">
        <f t="shared" ref="J69:J96" si="39">H69/$H$96</f>
        <v>0.1347418887964357</v>
      </c>
      <c r="K69" s="215">
        <f t="shared" ref="K69:K96" si="40">I69/$I$96</f>
        <v>0.17595512700829086</v>
      </c>
      <c r="L69" s="59">
        <f t="shared" ref="L69:L96" si="41">(I69-H69)/H69</f>
        <v>0.40747255533785265</v>
      </c>
      <c r="N69" s="40">
        <f t="shared" si="34"/>
        <v>3.1578893402853936</v>
      </c>
      <c r="O69" s="143">
        <f t="shared" si="35"/>
        <v>3.8111878042236036</v>
      </c>
      <c r="P69" s="52">
        <f t="shared" ref="P69:P96" si="42">(O69-N69)/N69</f>
        <v>0.20687820044991453</v>
      </c>
    </row>
    <row r="70" spans="1:16" ht="20.100000000000001" customHeight="1" x14ac:dyDescent="0.25">
      <c r="A70" s="38" t="s">
        <v>153</v>
      </c>
      <c r="B70" s="19">
        <v>148018.05999999988</v>
      </c>
      <c r="C70" s="140">
        <v>164081.29000000007</v>
      </c>
      <c r="D70" s="247">
        <f t="shared" si="36"/>
        <v>0.13080642733342598</v>
      </c>
      <c r="E70" s="215">
        <f t="shared" si="37"/>
        <v>0.13558374972454607</v>
      </c>
      <c r="F70" s="52">
        <f t="shared" si="38"/>
        <v>0.10852209520919405</v>
      </c>
      <c r="H70" s="19">
        <v>43007.555999999982</v>
      </c>
      <c r="I70" s="140">
        <v>50553.795999999973</v>
      </c>
      <c r="J70" s="214">
        <f t="shared" si="39"/>
        <v>0.13363437255721217</v>
      </c>
      <c r="K70" s="215">
        <f t="shared" si="40"/>
        <v>0.1457426113460645</v>
      </c>
      <c r="L70" s="59">
        <f t="shared" si="41"/>
        <v>0.1754631209455379</v>
      </c>
      <c r="N70" s="40">
        <f t="shared" si="34"/>
        <v>2.9055613889278114</v>
      </c>
      <c r="O70" s="143">
        <f t="shared" si="35"/>
        <v>3.0810213644712299</v>
      </c>
      <c r="P70" s="52">
        <f t="shared" si="42"/>
        <v>6.0387633251199509E-2</v>
      </c>
    </row>
    <row r="71" spans="1:16" ht="20.100000000000001" customHeight="1" x14ac:dyDescent="0.25">
      <c r="A71" s="38" t="s">
        <v>154</v>
      </c>
      <c r="B71" s="19">
        <v>87919.790000000023</v>
      </c>
      <c r="C71" s="140">
        <v>83469.7</v>
      </c>
      <c r="D71" s="247">
        <f t="shared" si="36"/>
        <v>7.7696421786673089E-2</v>
      </c>
      <c r="E71" s="215">
        <f t="shared" si="37"/>
        <v>6.8972732444893256E-2</v>
      </c>
      <c r="F71" s="52">
        <f t="shared" si="38"/>
        <v>-5.061533927685706E-2</v>
      </c>
      <c r="H71" s="19">
        <v>35988.921000000009</v>
      </c>
      <c r="I71" s="140">
        <v>32986.286999999982</v>
      </c>
      <c r="J71" s="214">
        <f t="shared" si="39"/>
        <v>0.11182585861996157</v>
      </c>
      <c r="K71" s="215">
        <f t="shared" si="40"/>
        <v>9.5096866830548979E-2</v>
      </c>
      <c r="L71" s="59">
        <f t="shared" si="41"/>
        <v>-8.3432176252242363E-2</v>
      </c>
      <c r="N71" s="40">
        <f t="shared" si="34"/>
        <v>4.0933811375118161</v>
      </c>
      <c r="O71" s="143">
        <f t="shared" si="35"/>
        <v>3.9518875711785211</v>
      </c>
      <c r="P71" s="52">
        <f t="shared" si="42"/>
        <v>-3.4566428480515901E-2</v>
      </c>
    </row>
    <row r="72" spans="1:16" ht="20.100000000000001" customHeight="1" x14ac:dyDescent="0.25">
      <c r="A72" s="38" t="s">
        <v>155</v>
      </c>
      <c r="B72" s="19">
        <v>198412.83000000013</v>
      </c>
      <c r="C72" s="140">
        <v>248723.13999999996</v>
      </c>
      <c r="D72" s="247">
        <f t="shared" si="36"/>
        <v>0.17534126193394536</v>
      </c>
      <c r="E72" s="215">
        <f t="shared" si="37"/>
        <v>0.20552505385875022</v>
      </c>
      <c r="F72" s="52">
        <f t="shared" si="38"/>
        <v>0.25356379423649061</v>
      </c>
      <c r="H72" s="19">
        <v>25864.369000000013</v>
      </c>
      <c r="I72" s="140">
        <v>30000.268000000015</v>
      </c>
      <c r="J72" s="214">
        <f t="shared" si="39"/>
        <v>8.0366545890289881E-2</v>
      </c>
      <c r="K72" s="215">
        <f t="shared" si="40"/>
        <v>8.6488409285858187E-2</v>
      </c>
      <c r="L72" s="59">
        <f t="shared" si="41"/>
        <v>0.15990720670587399</v>
      </c>
      <c r="N72" s="40">
        <f t="shared" si="34"/>
        <v>1.3035633330767973</v>
      </c>
      <c r="O72" s="143">
        <f t="shared" si="35"/>
        <v>1.2061711668644912</v>
      </c>
      <c r="P72" s="52">
        <f t="shared" si="42"/>
        <v>-7.4712262719473385E-2</v>
      </c>
    </row>
    <row r="73" spans="1:16" ht="20.100000000000001" customHeight="1" x14ac:dyDescent="0.25">
      <c r="A73" s="38" t="s">
        <v>156</v>
      </c>
      <c r="B73" s="19">
        <v>63739.719999999994</v>
      </c>
      <c r="C73" s="140">
        <v>63881.420000000013</v>
      </c>
      <c r="D73" s="247">
        <f t="shared" si="36"/>
        <v>5.63280254614398E-2</v>
      </c>
      <c r="E73" s="215">
        <f t="shared" si="37"/>
        <v>5.2786533195397299E-2</v>
      </c>
      <c r="F73" s="52">
        <f t="shared" si="38"/>
        <v>2.2231035843900621E-3</v>
      </c>
      <c r="H73" s="19">
        <v>21833.438999999988</v>
      </c>
      <c r="I73" s="140">
        <v>22084.872999999996</v>
      </c>
      <c r="J73" s="214">
        <f t="shared" si="39"/>
        <v>6.7841518860805888E-2</v>
      </c>
      <c r="K73" s="215">
        <f t="shared" si="40"/>
        <v>6.3668949059061647E-2</v>
      </c>
      <c r="L73" s="59">
        <f t="shared" si="41"/>
        <v>1.1516005334753198E-2</v>
      </c>
      <c r="N73" s="40">
        <f t="shared" si="34"/>
        <v>3.4254055399050998</v>
      </c>
      <c r="O73" s="143">
        <f t="shared" si="35"/>
        <v>3.4571668882751809</v>
      </c>
      <c r="P73" s="52">
        <f t="shared" si="42"/>
        <v>9.2722884925797999E-3</v>
      </c>
    </row>
    <row r="74" spans="1:16" ht="20.100000000000001" customHeight="1" x14ac:dyDescent="0.25">
      <c r="A74" s="38" t="s">
        <v>159</v>
      </c>
      <c r="B74" s="19">
        <v>3014.7500000000009</v>
      </c>
      <c r="C74" s="140">
        <v>3380.8000000000011</v>
      </c>
      <c r="D74" s="247">
        <f t="shared" si="36"/>
        <v>2.6641929829606362E-3</v>
      </c>
      <c r="E74" s="215">
        <f t="shared" si="37"/>
        <v>2.7936246787719997E-3</v>
      </c>
      <c r="F74" s="52">
        <f t="shared" si="38"/>
        <v>0.12141968654117259</v>
      </c>
      <c r="H74" s="19">
        <v>6968.2489999999998</v>
      </c>
      <c r="I74" s="140">
        <v>8383.4219999999987</v>
      </c>
      <c r="J74" s="214">
        <f t="shared" si="39"/>
        <v>2.1651953041400943E-2</v>
      </c>
      <c r="K74" s="215">
        <f t="shared" si="40"/>
        <v>2.4168745197611811E-2</v>
      </c>
      <c r="L74" s="59">
        <f t="shared" si="41"/>
        <v>0.203088752999498</v>
      </c>
      <c r="N74" s="40">
        <f t="shared" si="34"/>
        <v>23.113853553362627</v>
      </c>
      <c r="O74" s="143">
        <f t="shared" si="35"/>
        <v>24.797154519640312</v>
      </c>
      <c r="P74" s="52">
        <f t="shared" si="42"/>
        <v>7.2826496126726398E-2</v>
      </c>
    </row>
    <row r="75" spans="1:16" ht="20.100000000000001" customHeight="1" x14ac:dyDescent="0.25">
      <c r="A75" s="38" t="s">
        <v>157</v>
      </c>
      <c r="B75" s="19">
        <v>27733.029999999992</v>
      </c>
      <c r="C75" s="140">
        <v>27002.819999999985</v>
      </c>
      <c r="D75" s="247">
        <f t="shared" si="36"/>
        <v>2.4508215912509086E-2</v>
      </c>
      <c r="E75" s="215">
        <f t="shared" si="37"/>
        <v>2.2312986378501556E-2</v>
      </c>
      <c r="F75" s="52">
        <f t="shared" si="38"/>
        <v>-2.6329975484107097E-2</v>
      </c>
      <c r="H75" s="19">
        <v>7929.1730000000007</v>
      </c>
      <c r="I75" s="140">
        <v>8277.16</v>
      </c>
      <c r="J75" s="214">
        <f t="shared" si="39"/>
        <v>2.4637765018607153E-2</v>
      </c>
      <c r="K75" s="215">
        <f t="shared" si="40"/>
        <v>2.3862400222709128E-2</v>
      </c>
      <c r="L75" s="59">
        <f t="shared" si="41"/>
        <v>4.388692238143866E-2</v>
      </c>
      <c r="N75" s="40">
        <f t="shared" si="34"/>
        <v>2.8591080743791801</v>
      </c>
      <c r="O75" s="143">
        <f t="shared" si="35"/>
        <v>3.0652946618168042</v>
      </c>
      <c r="P75" s="52">
        <f t="shared" si="42"/>
        <v>7.2115702545590174E-2</v>
      </c>
    </row>
    <row r="76" spans="1:16" ht="20.100000000000001" customHeight="1" x14ac:dyDescent="0.25">
      <c r="A76" s="38" t="s">
        <v>158</v>
      </c>
      <c r="B76" s="19">
        <v>19522.150000000005</v>
      </c>
      <c r="C76" s="140">
        <v>36976.139999999992</v>
      </c>
      <c r="D76" s="247">
        <f t="shared" si="36"/>
        <v>1.7252102178391234E-2</v>
      </c>
      <c r="E76" s="215">
        <f t="shared" si="37"/>
        <v>3.0554146128055029E-2</v>
      </c>
      <c r="F76" s="52">
        <f t="shared" si="38"/>
        <v>0.89406084883068626</v>
      </c>
      <c r="H76" s="19">
        <v>4191.9649999999992</v>
      </c>
      <c r="I76" s="140">
        <v>7808.257999999998</v>
      </c>
      <c r="J76" s="214">
        <f t="shared" si="39"/>
        <v>1.3025399828736932E-2</v>
      </c>
      <c r="K76" s="215">
        <f t="shared" si="40"/>
        <v>2.251059269582445E-2</v>
      </c>
      <c r="L76" s="59">
        <f t="shared" si="41"/>
        <v>0.86267251754248886</v>
      </c>
      <c r="N76" s="40">
        <f t="shared" si="34"/>
        <v>2.1472865437464614</v>
      </c>
      <c r="O76" s="143">
        <f t="shared" si="35"/>
        <v>2.1117017622715619</v>
      </c>
      <c r="P76" s="52">
        <f t="shared" si="42"/>
        <v>-1.6571976189453153E-2</v>
      </c>
    </row>
    <row r="77" spans="1:16" ht="20.100000000000001" customHeight="1" x14ac:dyDescent="0.25">
      <c r="A77" s="38" t="s">
        <v>160</v>
      </c>
      <c r="B77" s="19">
        <v>14518.330000000007</v>
      </c>
      <c r="C77" s="140">
        <v>13209.370000000003</v>
      </c>
      <c r="D77" s="247">
        <f t="shared" si="36"/>
        <v>1.2830129500060336E-2</v>
      </c>
      <c r="E77" s="215">
        <f t="shared" si="37"/>
        <v>1.0915174521719855E-2</v>
      </c>
      <c r="F77" s="52">
        <f t="shared" si="38"/>
        <v>-9.0159129872375399E-2</v>
      </c>
      <c r="H77" s="19">
        <v>6257.6539999999995</v>
      </c>
      <c r="I77" s="140">
        <v>5669.4430000000011</v>
      </c>
      <c r="J77" s="214">
        <f t="shared" si="39"/>
        <v>1.9443970868052329E-2</v>
      </c>
      <c r="K77" s="215">
        <f t="shared" si="40"/>
        <v>1.634455754218074E-2</v>
      </c>
      <c r="L77" s="59">
        <f t="shared" si="41"/>
        <v>-9.3998645498776137E-2</v>
      </c>
      <c r="N77" s="40">
        <f t="shared" si="34"/>
        <v>4.3101747928308534</v>
      </c>
      <c r="O77" s="143">
        <f t="shared" si="35"/>
        <v>4.2919859160580707</v>
      </c>
      <c r="P77" s="52">
        <f t="shared" si="42"/>
        <v>-4.2199858815555203E-3</v>
      </c>
    </row>
    <row r="78" spans="1:16" ht="20.100000000000001" customHeight="1" x14ac:dyDescent="0.25">
      <c r="A78" s="38" t="s">
        <v>162</v>
      </c>
      <c r="B78" s="19">
        <v>66084.179999999964</v>
      </c>
      <c r="C78" s="140">
        <v>66675.539999999935</v>
      </c>
      <c r="D78" s="247">
        <f t="shared" si="36"/>
        <v>5.8399870185158784E-2</v>
      </c>
      <c r="E78" s="215">
        <f t="shared" si="37"/>
        <v>5.5095372105551758E-2</v>
      </c>
      <c r="F78" s="52">
        <f t="shared" si="38"/>
        <v>8.9485864846922791E-3</v>
      </c>
      <c r="H78" s="19">
        <v>4775.1160000000009</v>
      </c>
      <c r="I78" s="140">
        <v>5111.3420000000024</v>
      </c>
      <c r="J78" s="214">
        <f t="shared" si="39"/>
        <v>1.4837384169142397E-2</v>
      </c>
      <c r="K78" s="215">
        <f t="shared" si="40"/>
        <v>1.4735596325206058E-2</v>
      </c>
      <c r="L78" s="59">
        <f t="shared" si="41"/>
        <v>7.0412111454465492E-2</v>
      </c>
      <c r="N78" s="40">
        <f t="shared" si="34"/>
        <v>0.72258080526988511</v>
      </c>
      <c r="O78" s="143">
        <f t="shared" si="35"/>
        <v>0.76659926563774472</v>
      </c>
      <c r="P78" s="52">
        <f t="shared" si="42"/>
        <v>6.0918391475149478E-2</v>
      </c>
    </row>
    <row r="79" spans="1:16" ht="20.100000000000001" customHeight="1" x14ac:dyDescent="0.25">
      <c r="A79" s="38" t="s">
        <v>161</v>
      </c>
      <c r="B79" s="19">
        <v>17303.850000000006</v>
      </c>
      <c r="C79" s="140">
        <v>12907.390000000001</v>
      </c>
      <c r="D79" s="247">
        <f t="shared" si="36"/>
        <v>1.5291747490904188E-2</v>
      </c>
      <c r="E79" s="215">
        <f t="shared" si="37"/>
        <v>1.0665642227441704E-2</v>
      </c>
      <c r="F79" s="52">
        <f t="shared" si="38"/>
        <v>-0.25407409333761</v>
      </c>
      <c r="H79" s="19">
        <v>5061.0259999999998</v>
      </c>
      <c r="I79" s="140">
        <v>5078.7469999999976</v>
      </c>
      <c r="J79" s="214">
        <f t="shared" si="39"/>
        <v>1.5725772327210071E-2</v>
      </c>
      <c r="K79" s="215">
        <f t="shared" si="40"/>
        <v>1.4641627507971728E-2</v>
      </c>
      <c r="L79" s="59">
        <f t="shared" si="41"/>
        <v>3.501463932411675E-3</v>
      </c>
      <c r="N79" s="40">
        <f t="shared" si="34"/>
        <v>2.9247976606362158</v>
      </c>
      <c r="O79" s="143">
        <f t="shared" si="35"/>
        <v>3.9347590798759446</v>
      </c>
      <c r="P79" s="52">
        <f t="shared" si="42"/>
        <v>0.34530984239779416</v>
      </c>
    </row>
    <row r="80" spans="1:16" ht="20.100000000000001" customHeight="1" x14ac:dyDescent="0.25">
      <c r="A80" s="38" t="s">
        <v>163</v>
      </c>
      <c r="B80" s="19">
        <v>5779.1700000000046</v>
      </c>
      <c r="C80" s="140">
        <v>4380.300000000002</v>
      </c>
      <c r="D80" s="247">
        <f t="shared" si="36"/>
        <v>5.1071644950117347E-3</v>
      </c>
      <c r="E80" s="215">
        <f t="shared" si="37"/>
        <v>3.6195321167844866E-3</v>
      </c>
      <c r="F80" s="52">
        <f t="shared" si="38"/>
        <v>-0.2420537897310516</v>
      </c>
      <c r="H80" s="19">
        <v>3760.2300000000005</v>
      </c>
      <c r="I80" s="140">
        <v>2860.9449999999993</v>
      </c>
      <c r="J80" s="214">
        <f t="shared" si="39"/>
        <v>1.1683899841246645E-2</v>
      </c>
      <c r="K80" s="215">
        <f t="shared" si="40"/>
        <v>8.2478790557580801E-3</v>
      </c>
      <c r="L80" s="59">
        <f t="shared" si="41"/>
        <v>-0.23915691327392236</v>
      </c>
      <c r="N80" s="40">
        <f t="shared" si="34"/>
        <v>6.5065225629285823</v>
      </c>
      <c r="O80" s="143">
        <f t="shared" si="35"/>
        <v>6.5313905440266602</v>
      </c>
      <c r="P80" s="52">
        <f t="shared" si="42"/>
        <v>3.8220079708576001E-3</v>
      </c>
    </row>
    <row r="81" spans="1:16" ht="20.100000000000001" customHeight="1" x14ac:dyDescent="0.25">
      <c r="A81" s="38" t="s">
        <v>165</v>
      </c>
      <c r="B81" s="19">
        <v>6237.8300000000027</v>
      </c>
      <c r="C81" s="140">
        <v>10924.459999999997</v>
      </c>
      <c r="D81" s="247">
        <f t="shared" si="36"/>
        <v>5.5124912231201079E-3</v>
      </c>
      <c r="E81" s="215">
        <f t="shared" si="37"/>
        <v>9.0271063234315975E-3</v>
      </c>
      <c r="F81" s="52">
        <f t="shared" ref="F81:F86" si="43">(C81-B81)/B81</f>
        <v>0.75132377765985814</v>
      </c>
      <c r="H81" s="19">
        <v>1388.6579999999999</v>
      </c>
      <c r="I81" s="140">
        <v>2776.0570000000012</v>
      </c>
      <c r="J81" s="214">
        <f t="shared" si="39"/>
        <v>4.3148799370639245E-3</v>
      </c>
      <c r="K81" s="215">
        <f t="shared" si="40"/>
        <v>8.0031536390565445E-3</v>
      </c>
      <c r="L81" s="59">
        <f>(I81-H81)/H81</f>
        <v>0.99909336928171033</v>
      </c>
      <c r="N81" s="40">
        <f t="shared" si="34"/>
        <v>2.226187632558116</v>
      </c>
      <c r="O81" s="143">
        <f t="shared" si="35"/>
        <v>2.5411388755142146</v>
      </c>
      <c r="P81" s="52">
        <f>(O81-N81)/N81</f>
        <v>0.14147560535775125</v>
      </c>
    </row>
    <row r="82" spans="1:16" ht="20.100000000000001" customHeight="1" x14ac:dyDescent="0.25">
      <c r="A82" s="38" t="s">
        <v>164</v>
      </c>
      <c r="B82" s="19">
        <v>7778.5800000000008</v>
      </c>
      <c r="C82" s="140">
        <v>7638.489999999998</v>
      </c>
      <c r="D82" s="247">
        <f t="shared" si="36"/>
        <v>6.8740818487098235E-3</v>
      </c>
      <c r="E82" s="215">
        <f t="shared" si="37"/>
        <v>6.3118416269974916E-3</v>
      </c>
      <c r="F82" s="52">
        <f>(C82-B82)/B82</f>
        <v>-1.8009713855228444E-2</v>
      </c>
      <c r="H82" s="19">
        <v>2508.8440000000014</v>
      </c>
      <c r="I82" s="140">
        <v>2580.6130000000003</v>
      </c>
      <c r="J82" s="214">
        <f t="shared" si="39"/>
        <v>7.7955555945547501E-3</v>
      </c>
      <c r="K82" s="215">
        <f t="shared" si="40"/>
        <v>7.4397039837246206E-3</v>
      </c>
      <c r="L82" s="59">
        <f>(I82-H82)/H82</f>
        <v>2.8606401992311532E-2</v>
      </c>
      <c r="N82" s="40">
        <f t="shared" si="34"/>
        <v>3.2253239023060782</v>
      </c>
      <c r="O82" s="143">
        <f t="shared" si="35"/>
        <v>3.3784334338331279</v>
      </c>
      <c r="P82" s="52">
        <f>(O82-N82)/N82</f>
        <v>4.7471055982184512E-2</v>
      </c>
    </row>
    <row r="83" spans="1:16" ht="20.100000000000001" customHeight="1" x14ac:dyDescent="0.25">
      <c r="A83" s="38" t="s">
        <v>167</v>
      </c>
      <c r="B83" s="19">
        <v>10781.04999999999</v>
      </c>
      <c r="C83" s="140">
        <v>9661.9999999999927</v>
      </c>
      <c r="D83" s="247">
        <f t="shared" si="36"/>
        <v>9.5274227577569377E-3</v>
      </c>
      <c r="E83" s="215">
        <f t="shared" si="37"/>
        <v>7.9839096208870787E-3</v>
      </c>
      <c r="F83" s="52">
        <f>(C83-B83)/B83</f>
        <v>-0.10379786755464435</v>
      </c>
      <c r="H83" s="19">
        <v>2566.0290000000009</v>
      </c>
      <c r="I83" s="140">
        <v>2468.1519999999982</v>
      </c>
      <c r="J83" s="214">
        <f t="shared" si="39"/>
        <v>7.9732425478585868E-3</v>
      </c>
      <c r="K83" s="215">
        <f t="shared" si="40"/>
        <v>7.1154877801661368E-3</v>
      </c>
      <c r="L83" s="59">
        <f>(I83-H83)/H83</f>
        <v>-3.8143372502805951E-2</v>
      </c>
      <c r="N83" s="40">
        <f t="shared" si="34"/>
        <v>2.3801290226833225</v>
      </c>
      <c r="O83" s="143">
        <f t="shared" si="35"/>
        <v>2.5544938936038086</v>
      </c>
      <c r="P83" s="52">
        <f>(O83-N83)/N83</f>
        <v>7.3258579370587967E-2</v>
      </c>
    </row>
    <row r="84" spans="1:16" ht="20.100000000000001" customHeight="1" x14ac:dyDescent="0.25">
      <c r="A84" s="38" t="s">
        <v>166</v>
      </c>
      <c r="B84" s="19">
        <v>11246.110000000006</v>
      </c>
      <c r="C84" s="140">
        <v>6340.7700000000023</v>
      </c>
      <c r="D84" s="247">
        <f t="shared" si="36"/>
        <v>9.9384052898593405E-3</v>
      </c>
      <c r="E84" s="215">
        <f t="shared" si="37"/>
        <v>5.2395088601565115E-3</v>
      </c>
      <c r="F84" s="52">
        <f t="shared" si="43"/>
        <v>-0.43618104393430274</v>
      </c>
      <c r="H84" s="19">
        <v>3184.4549999999995</v>
      </c>
      <c r="I84" s="140">
        <v>2160.5740000000001</v>
      </c>
      <c r="J84" s="214">
        <f t="shared" si="39"/>
        <v>9.894834430063339E-3</v>
      </c>
      <c r="K84" s="215">
        <f t="shared" si="40"/>
        <v>6.2287646365153694E-3</v>
      </c>
      <c r="L84" s="59">
        <f t="shared" si="41"/>
        <v>-0.32152471930047671</v>
      </c>
      <c r="N84" s="40">
        <f t="shared" si="34"/>
        <v>2.8316057730184019</v>
      </c>
      <c r="O84" s="143">
        <f t="shared" si="35"/>
        <v>3.4074315895388092</v>
      </c>
      <c r="P84" s="52">
        <f t="shared" si="42"/>
        <v>0.20335663318929997</v>
      </c>
    </row>
    <row r="85" spans="1:16" ht="20.100000000000001" customHeight="1" x14ac:dyDescent="0.25">
      <c r="A85" s="38" t="s">
        <v>172</v>
      </c>
      <c r="B85" s="19">
        <v>11008.369999999999</v>
      </c>
      <c r="C85" s="140">
        <v>8722.5399999999991</v>
      </c>
      <c r="D85" s="247">
        <f t="shared" si="36"/>
        <v>9.7283098458692645E-3</v>
      </c>
      <c r="E85" s="215">
        <f t="shared" si="37"/>
        <v>7.2076144715972285E-3</v>
      </c>
      <c r="F85" s="52">
        <f t="shared" si="43"/>
        <v>-0.20764472851112381</v>
      </c>
      <c r="H85" s="19">
        <v>2417.1079999999997</v>
      </c>
      <c r="I85" s="140">
        <v>1929.4960000000005</v>
      </c>
      <c r="J85" s="214">
        <f t="shared" si="39"/>
        <v>7.5105107340444569E-3</v>
      </c>
      <c r="K85" s="215">
        <f t="shared" si="40"/>
        <v>5.5625849663551736E-3</v>
      </c>
      <c r="L85" s="59">
        <f t="shared" si="41"/>
        <v>-0.2017336420217877</v>
      </c>
      <c r="N85" s="40">
        <f t="shared" si="34"/>
        <v>2.1957001808623802</v>
      </c>
      <c r="O85" s="143">
        <f t="shared" si="35"/>
        <v>2.2120804261144125</v>
      </c>
      <c r="P85" s="52">
        <f t="shared" si="42"/>
        <v>7.4601466059900845E-3</v>
      </c>
    </row>
    <row r="86" spans="1:16" ht="20.100000000000001" customHeight="1" x14ac:dyDescent="0.25">
      <c r="A86" s="38" t="s">
        <v>170</v>
      </c>
      <c r="B86" s="19">
        <v>21666.970000000005</v>
      </c>
      <c r="C86" s="140">
        <v>14967.5</v>
      </c>
      <c r="D86" s="247">
        <f t="shared" si="36"/>
        <v>1.9147521166272032E-2</v>
      </c>
      <c r="E86" s="215">
        <f t="shared" si="37"/>
        <v>1.2367953555229501E-2</v>
      </c>
      <c r="F86" s="52">
        <f t="shared" si="43"/>
        <v>-0.30920197886460377</v>
      </c>
      <c r="H86" s="19">
        <v>2515.3759999999988</v>
      </c>
      <c r="I86" s="140">
        <v>1780.1640000000007</v>
      </c>
      <c r="J86" s="214">
        <f t="shared" si="39"/>
        <v>7.8158520215719784E-3</v>
      </c>
      <c r="K86" s="215">
        <f t="shared" si="40"/>
        <v>5.1320725744166823E-3</v>
      </c>
      <c r="L86" s="59">
        <f t="shared" si="41"/>
        <v>-0.29228711731367341</v>
      </c>
      <c r="N86" s="40">
        <f t="shared" si="34"/>
        <v>1.1609265162595408</v>
      </c>
      <c r="O86" s="143">
        <f t="shared" si="35"/>
        <v>1.1893529313512616</v>
      </c>
      <c r="P86" s="52">
        <f t="shared" si="42"/>
        <v>2.4485972792928891E-2</v>
      </c>
    </row>
    <row r="87" spans="1:16" ht="20.100000000000001" customHeight="1" x14ac:dyDescent="0.25">
      <c r="A87" s="38" t="s">
        <v>169</v>
      </c>
      <c r="B87" s="19">
        <v>3129.54</v>
      </c>
      <c r="C87" s="140">
        <v>4432.920000000001</v>
      </c>
      <c r="D87" s="247">
        <f t="shared" si="36"/>
        <v>2.765635129909487E-3</v>
      </c>
      <c r="E87" s="215">
        <f t="shared" si="37"/>
        <v>3.6630131066676445E-3</v>
      </c>
      <c r="F87" s="52">
        <f t="shared" ref="F87:F88" si="44">(C87-B87)/B87</f>
        <v>0.41647654287850644</v>
      </c>
      <c r="H87" s="19">
        <v>1215.6949999999999</v>
      </c>
      <c r="I87" s="140">
        <v>1647.625</v>
      </c>
      <c r="J87" s="214">
        <f t="shared" si="39"/>
        <v>3.7774440971707415E-3</v>
      </c>
      <c r="K87" s="215">
        <f t="shared" si="40"/>
        <v>4.7499730785608985E-3</v>
      </c>
      <c r="L87" s="59">
        <f t="shared" ref="L87:L88" si="45">(I87-H87)/H87</f>
        <v>0.35529470796540258</v>
      </c>
      <c r="N87" s="40">
        <f t="shared" si="34"/>
        <v>3.8845804814765108</v>
      </c>
      <c r="O87" s="143">
        <f t="shared" si="35"/>
        <v>3.7167938965738152</v>
      </c>
      <c r="P87" s="52">
        <f t="shared" ref="P87:P88" si="46">(O87-N87)/N87</f>
        <v>-4.3192974299999756E-2</v>
      </c>
    </row>
    <row r="88" spans="1:16" ht="20.100000000000001" customHeight="1" x14ac:dyDescent="0.25">
      <c r="A88" s="38" t="s">
        <v>168</v>
      </c>
      <c r="B88" s="19">
        <v>31236.229999999996</v>
      </c>
      <c r="C88" s="140">
        <v>30651.540000000012</v>
      </c>
      <c r="D88" s="247">
        <f t="shared" si="36"/>
        <v>2.7604061623731475E-2</v>
      </c>
      <c r="E88" s="215">
        <f t="shared" si="37"/>
        <v>2.5327998871973234E-2</v>
      </c>
      <c r="F88" s="52">
        <f t="shared" si="44"/>
        <v>-1.8718328044068835E-2</v>
      </c>
      <c r="H88" s="19">
        <v>1646.1049999999998</v>
      </c>
      <c r="I88" s="140">
        <v>1620.3789999999997</v>
      </c>
      <c r="J88" s="214">
        <f t="shared" si="39"/>
        <v>5.1148270047777136E-3</v>
      </c>
      <c r="K88" s="215">
        <f t="shared" si="40"/>
        <v>4.6714250069435879E-3</v>
      </c>
      <c r="L88" s="59">
        <f t="shared" si="45"/>
        <v>-1.5628407665367713E-2</v>
      </c>
      <c r="N88" s="40">
        <f t="shared" si="34"/>
        <v>0.52698581102777131</v>
      </c>
      <c r="O88" s="143">
        <f t="shared" si="35"/>
        <v>0.52864521652093144</v>
      </c>
      <c r="P88" s="52">
        <f t="shared" si="46"/>
        <v>3.1488618069693691E-3</v>
      </c>
    </row>
    <row r="89" spans="1:16" ht="20.100000000000001" customHeight="1" x14ac:dyDescent="0.25">
      <c r="A89" s="38" t="s">
        <v>211</v>
      </c>
      <c r="B89" s="19">
        <v>3382.48</v>
      </c>
      <c r="C89" s="140">
        <v>1662.4700000000005</v>
      </c>
      <c r="D89" s="247">
        <f t="shared" si="36"/>
        <v>2.9891631083853354E-3</v>
      </c>
      <c r="E89" s="215">
        <f t="shared" si="37"/>
        <v>1.3737332050751557E-3</v>
      </c>
      <c r="F89" s="52">
        <f t="shared" ref="F89:F94" si="47">(C89-B89)/B89</f>
        <v>-0.50850559352900815</v>
      </c>
      <c r="H89" s="19">
        <v>2297.3110000000015</v>
      </c>
      <c r="I89" s="140">
        <v>1568.7970000000005</v>
      </c>
      <c r="J89" s="214">
        <f t="shared" si="39"/>
        <v>7.1382738896807333E-3</v>
      </c>
      <c r="K89" s="215">
        <f t="shared" si="40"/>
        <v>4.5227181644652784E-3</v>
      </c>
      <c r="L89" s="59">
        <f t="shared" ref="L89:L94" si="48">(I89-H89)/H89</f>
        <v>-0.31711596732005398</v>
      </c>
      <c r="N89" s="40">
        <f t="shared" si="34"/>
        <v>6.7917947777961771</v>
      </c>
      <c r="O89" s="143">
        <f t="shared" si="35"/>
        <v>9.4365432158174283</v>
      </c>
      <c r="P89" s="52">
        <f t="shared" ref="P89:P92" si="49">(O89-N89)/N89</f>
        <v>0.38940346764709333</v>
      </c>
    </row>
    <row r="90" spans="1:16" ht="20.100000000000001" customHeight="1" x14ac:dyDescent="0.25">
      <c r="A90" s="38" t="s">
        <v>212</v>
      </c>
      <c r="B90" s="19">
        <v>1584.21</v>
      </c>
      <c r="C90" s="140">
        <v>1834.6100000000006</v>
      </c>
      <c r="D90" s="247">
        <f t="shared" si="36"/>
        <v>1.3999970695865553E-3</v>
      </c>
      <c r="E90" s="215">
        <f t="shared" si="37"/>
        <v>1.5159760328685217E-3</v>
      </c>
      <c r="F90" s="52">
        <f t="shared" si="47"/>
        <v>0.1580598531760313</v>
      </c>
      <c r="H90" s="19">
        <v>1724.5860000000009</v>
      </c>
      <c r="I90" s="140">
        <v>1520.2359999999999</v>
      </c>
      <c r="J90" s="214">
        <f t="shared" si="39"/>
        <v>5.3586855303043145E-3</v>
      </c>
      <c r="K90" s="215">
        <f t="shared" si="40"/>
        <v>4.3827206269989264E-3</v>
      </c>
      <c r="L90" s="59">
        <f t="shared" si="48"/>
        <v>-0.11849220624544148</v>
      </c>
      <c r="N90" s="40">
        <f t="shared" si="34"/>
        <v>10.886094646543079</v>
      </c>
      <c r="O90" s="143">
        <f t="shared" si="35"/>
        <v>8.2864259978960071</v>
      </c>
      <c r="P90" s="52">
        <f t="shared" si="49"/>
        <v>-0.23880636105553302</v>
      </c>
    </row>
    <row r="91" spans="1:16" ht="20.100000000000001" customHeight="1" x14ac:dyDescent="0.25">
      <c r="A91" s="38" t="s">
        <v>171</v>
      </c>
      <c r="B91" s="19">
        <v>3716.7600000000007</v>
      </c>
      <c r="C91" s="140">
        <v>3558.86</v>
      </c>
      <c r="D91" s="247">
        <f t="shared" si="36"/>
        <v>3.2845728207475818E-3</v>
      </c>
      <c r="E91" s="215">
        <f t="shared" si="37"/>
        <v>2.94075932450737E-3</v>
      </c>
      <c r="F91" s="52">
        <f t="shared" si="47"/>
        <v>-4.2483238089088486E-2</v>
      </c>
      <c r="H91" s="19">
        <v>1588.5010000000002</v>
      </c>
      <c r="I91" s="140">
        <v>1416.4880000000003</v>
      </c>
      <c r="J91" s="214">
        <f t="shared" si="39"/>
        <v>4.9358381220617181E-3</v>
      </c>
      <c r="K91" s="215">
        <f t="shared" si="40"/>
        <v>4.0836233160485985E-3</v>
      </c>
      <c r="L91" s="59">
        <f t="shared" si="48"/>
        <v>-0.10828636557358157</v>
      </c>
      <c r="N91" s="40">
        <f t="shared" si="34"/>
        <v>4.2738863956779563</v>
      </c>
      <c r="O91" s="143">
        <f t="shared" si="35"/>
        <v>3.9801734263219131</v>
      </c>
      <c r="P91" s="52">
        <f t="shared" si="49"/>
        <v>-6.8722689880822682E-2</v>
      </c>
    </row>
    <row r="92" spans="1:16" ht="20.100000000000001" customHeight="1" x14ac:dyDescent="0.25">
      <c r="A92" s="38" t="s">
        <v>174</v>
      </c>
      <c r="B92" s="19">
        <v>6544.75</v>
      </c>
      <c r="C92" s="140">
        <v>4856.8700000000008</v>
      </c>
      <c r="D92" s="247">
        <f t="shared" si="36"/>
        <v>5.7837223734079502E-3</v>
      </c>
      <c r="E92" s="215">
        <f t="shared" si="37"/>
        <v>4.0133317243218648E-3</v>
      </c>
      <c r="F92" s="52">
        <f t="shared" si="47"/>
        <v>-0.25789831544367608</v>
      </c>
      <c r="H92" s="19">
        <v>1638.8070000000002</v>
      </c>
      <c r="I92" s="140">
        <v>1222.3890000000001</v>
      </c>
      <c r="J92" s="214">
        <f t="shared" si="39"/>
        <v>5.0921504395034052E-3</v>
      </c>
      <c r="K92" s="215">
        <f t="shared" si="40"/>
        <v>3.5240511897603999E-3</v>
      </c>
      <c r="L92" s="59">
        <f t="shared" si="48"/>
        <v>-0.25409825562131483</v>
      </c>
      <c r="N92" s="40">
        <f t="shared" si="34"/>
        <v>2.5040024447075906</v>
      </c>
      <c r="O92" s="143">
        <f t="shared" si="35"/>
        <v>2.5168246216184498</v>
      </c>
      <c r="P92" s="52">
        <f t="shared" si="49"/>
        <v>5.1206726806357081E-3</v>
      </c>
    </row>
    <row r="93" spans="1:16" ht="20.100000000000001" customHeight="1" x14ac:dyDescent="0.25">
      <c r="A93" s="38" t="s">
        <v>175</v>
      </c>
      <c r="B93" s="19">
        <v>2307.6699999999996</v>
      </c>
      <c r="C93" s="140">
        <v>4774.8199999999988</v>
      </c>
      <c r="D93" s="247">
        <f t="shared" si="36"/>
        <v>2.0393326879471823E-3</v>
      </c>
      <c r="E93" s="215">
        <f t="shared" si="37"/>
        <v>3.9455321192303928E-3</v>
      </c>
      <c r="F93" s="52">
        <f t="shared" si="47"/>
        <v>1.0691086680504576</v>
      </c>
      <c r="H93" s="19">
        <v>589.04700000000003</v>
      </c>
      <c r="I93" s="140">
        <v>1121.7370000000003</v>
      </c>
      <c r="J93" s="214">
        <f t="shared" si="39"/>
        <v>1.830304569078703E-3</v>
      </c>
      <c r="K93" s="215">
        <f t="shared" si="40"/>
        <v>3.2338794029136901E-3</v>
      </c>
      <c r="L93" s="59">
        <f t="shared" si="48"/>
        <v>0.90432512176447766</v>
      </c>
      <c r="N93" s="40">
        <f t="shared" ref="N93:N94" si="50">(H93/B93)*10</f>
        <v>2.5525616747628566</v>
      </c>
      <c r="O93" s="143">
        <f t="shared" ref="O93:O94" si="51">(I93/C93)*10</f>
        <v>2.3492759936500236</v>
      </c>
      <c r="P93" s="52">
        <f t="shared" ref="P93:P94" si="52">(O93-N93)/N93</f>
        <v>-7.9639870457476419E-2</v>
      </c>
    </row>
    <row r="94" spans="1:16" ht="20.100000000000001" customHeight="1" x14ac:dyDescent="0.25">
      <c r="A94" s="38" t="s">
        <v>173</v>
      </c>
      <c r="B94" s="19">
        <v>1494.3500000000004</v>
      </c>
      <c r="C94" s="140">
        <v>4416.05</v>
      </c>
      <c r="D94" s="247">
        <f t="shared" si="36"/>
        <v>1.3205860466331291E-3</v>
      </c>
      <c r="E94" s="215">
        <f t="shared" si="37"/>
        <v>3.6490730781741265E-3</v>
      </c>
      <c r="F94" s="52">
        <f t="shared" si="47"/>
        <v>1.9551644527721077</v>
      </c>
      <c r="H94" s="19">
        <v>327.51299999999992</v>
      </c>
      <c r="I94" s="140">
        <v>1004.5069999999997</v>
      </c>
      <c r="J94" s="214">
        <f t="shared" si="39"/>
        <v>1.0176582519436871E-3</v>
      </c>
      <c r="K94" s="215">
        <f t="shared" si="40"/>
        <v>2.89591454804702E-3</v>
      </c>
      <c r="L94" s="59">
        <f t="shared" si="48"/>
        <v>2.0670752000683943</v>
      </c>
      <c r="N94" s="40">
        <f t="shared" si="50"/>
        <v>2.1916753103355964</v>
      </c>
      <c r="O94" s="143">
        <f t="shared" si="51"/>
        <v>2.2746730675603759</v>
      </c>
      <c r="P94" s="52">
        <f t="shared" si="52"/>
        <v>3.7869549761032191E-2</v>
      </c>
    </row>
    <row r="95" spans="1:16" ht="20.100000000000001" customHeight="1" thickBot="1" x14ac:dyDescent="0.3">
      <c r="A95" s="8" t="s">
        <v>17</v>
      </c>
      <c r="B95" s="19">
        <f>B96-SUM(B68:B94)</f>
        <v>46165.350000000326</v>
      </c>
      <c r="C95" s="140">
        <f>C96-SUM(C68:C94)</f>
        <v>44831.659999999683</v>
      </c>
      <c r="D95" s="247">
        <f t="shared" si="36"/>
        <v>4.0797214205464012E-2</v>
      </c>
      <c r="E95" s="215">
        <f t="shared" si="37"/>
        <v>3.7045324114503841E-2</v>
      </c>
      <c r="F95" s="52">
        <f t="shared" si="38"/>
        <v>-2.8889415979747434E-2</v>
      </c>
      <c r="H95" s="19">
        <f>H96-SUM(H68:H94)</f>
        <v>13831.077000000165</v>
      </c>
      <c r="I95" s="140">
        <f>I96-SUM(I68:I94)</f>
        <v>13058.078999999911</v>
      </c>
      <c r="J95" s="214">
        <f t="shared" si="39"/>
        <v>4.297633877836516E-2</v>
      </c>
      <c r="K95" s="215">
        <f t="shared" si="40"/>
        <v>3.7645413068945296E-2</v>
      </c>
      <c r="L95" s="59">
        <f t="shared" si="41"/>
        <v>-5.5888489377959871E-2</v>
      </c>
      <c r="N95" s="40">
        <f t="shared" si="34"/>
        <v>2.9959866003398798</v>
      </c>
      <c r="O95" s="143">
        <f t="shared" si="35"/>
        <v>2.9126913881841543</v>
      </c>
      <c r="P95" s="52">
        <f t="shared" si="42"/>
        <v>-2.780226458498717E-2</v>
      </c>
    </row>
    <row r="96" spans="1:16" s="1" customFormat="1" ht="26.25" customHeight="1" thickBot="1" x14ac:dyDescent="0.3">
      <c r="A96" s="12" t="s">
        <v>18</v>
      </c>
      <c r="B96" s="17">
        <v>1131580.9400000002</v>
      </c>
      <c r="C96" s="145">
        <v>1210184.04</v>
      </c>
      <c r="D96" s="243">
        <f>SUM(D68:D95)</f>
        <v>1.0000000000000002</v>
      </c>
      <c r="E96" s="244">
        <f>SUM(E68:E95)</f>
        <v>0.99999999999999956</v>
      </c>
      <c r="F96" s="57">
        <f t="shared" si="38"/>
        <v>6.9463082331520931E-2</v>
      </c>
      <c r="H96" s="17">
        <v>321830.04399999999</v>
      </c>
      <c r="I96" s="145">
        <v>346870.38699999993</v>
      </c>
      <c r="J96" s="255">
        <f t="shared" si="39"/>
        <v>1</v>
      </c>
      <c r="K96" s="244">
        <f t="shared" si="40"/>
        <v>1</v>
      </c>
      <c r="L96" s="60">
        <f t="shared" si="41"/>
        <v>7.7806107499397842E-2</v>
      </c>
      <c r="N96" s="37">
        <f t="shared" si="34"/>
        <v>2.8440744503879674</v>
      </c>
      <c r="O96" s="150">
        <f t="shared" si="35"/>
        <v>2.866261457224307</v>
      </c>
      <c r="P96" s="57">
        <f t="shared" si="42"/>
        <v>7.8011343315267604E-3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81" zoomScaleNormal="100" workbookViewId="0">
      <selection activeCell="A87" sqref="A87:A88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188</v>
      </c>
    </row>
    <row r="3" spans="1:17" ht="8.25" customHeight="1" thickBot="1" x14ac:dyDescent="0.3"/>
    <row r="4" spans="1:17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104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7" x14ac:dyDescent="0.25">
      <c r="A5" s="359"/>
      <c r="B5" s="353" t="s">
        <v>65</v>
      </c>
      <c r="C5" s="347"/>
      <c r="D5" s="353" t="str">
        <f>B5</f>
        <v>ago</v>
      </c>
      <c r="E5" s="347"/>
      <c r="F5" s="131" t="s">
        <v>149</v>
      </c>
      <c r="H5" s="342" t="str">
        <f>B5</f>
        <v>ago</v>
      </c>
      <c r="I5" s="347"/>
      <c r="J5" s="353" t="str">
        <f>B5</f>
        <v>ago</v>
      </c>
      <c r="K5" s="343"/>
      <c r="L5" s="131" t="str">
        <f>F5</f>
        <v>2023 /2022</v>
      </c>
      <c r="N5" s="342" t="str">
        <f>B5</f>
        <v>ago</v>
      </c>
      <c r="O5" s="343"/>
      <c r="P5" s="131" t="str">
        <f>L5</f>
        <v>2023 /2022</v>
      </c>
    </row>
    <row r="6" spans="1:17" ht="19.5" customHeight="1" thickBot="1" x14ac:dyDescent="0.3">
      <c r="A6" s="360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8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189</v>
      </c>
      <c r="B7" s="19">
        <v>24751.310000000005</v>
      </c>
      <c r="C7" s="147">
        <v>28912.150000000009</v>
      </c>
      <c r="D7" s="214">
        <f>B7/$B$33</f>
        <v>9.8805372540210823E-2</v>
      </c>
      <c r="E7" s="246">
        <f>C7/$C$33</f>
        <v>0.10991038958758048</v>
      </c>
      <c r="F7" s="52">
        <f>(C7-B7)/B7</f>
        <v>0.168105849750983</v>
      </c>
      <c r="H7" s="19">
        <v>7217.4449999999979</v>
      </c>
      <c r="I7" s="147">
        <v>9394.1379999999972</v>
      </c>
      <c r="J7" s="214">
        <f t="shared" ref="J7:J32" si="0">H7/$H$33</f>
        <v>0.10278078286187628</v>
      </c>
      <c r="K7" s="246">
        <f>I7/$I$33</f>
        <v>0.13725718298629724</v>
      </c>
      <c r="L7" s="52">
        <f>(I7-H7)/H7</f>
        <v>0.3015877502357136</v>
      </c>
      <c r="N7" s="40">
        <f t="shared" ref="N7:O33" si="1">(H7/B7)*10</f>
        <v>2.9159850529123492</v>
      </c>
      <c r="O7" s="149">
        <f t="shared" si="1"/>
        <v>3.2492007685350255</v>
      </c>
      <c r="P7" s="52">
        <f>(O7-N7)/N7</f>
        <v>0.11427209316106611</v>
      </c>
      <c r="Q7" s="2"/>
    </row>
    <row r="8" spans="1:17" ht="20.100000000000001" customHeight="1" x14ac:dyDescent="0.25">
      <c r="A8" s="8" t="s">
        <v>152</v>
      </c>
      <c r="B8" s="19">
        <v>14962.589999999998</v>
      </c>
      <c r="C8" s="140">
        <v>20437.869999999995</v>
      </c>
      <c r="D8" s="214">
        <f t="shared" ref="D8:D32" si="2">B8/$B$33</f>
        <v>5.9729536703973754E-2</v>
      </c>
      <c r="E8" s="215">
        <f t="shared" ref="E8:E32" si="3">C8/$C$33</f>
        <v>7.7695164629414365E-2</v>
      </c>
      <c r="F8" s="52">
        <f t="shared" ref="F8:F33" si="4">(C8-B8)/B8</f>
        <v>0.36593129932718854</v>
      </c>
      <c r="H8" s="19">
        <v>7424.5219999999999</v>
      </c>
      <c r="I8" s="140">
        <v>8254.15</v>
      </c>
      <c r="J8" s="214">
        <f t="shared" si="0"/>
        <v>0.10572968460933524</v>
      </c>
      <c r="K8" s="215">
        <f t="shared" ref="K8:K32" si="5">I8/$I$33</f>
        <v>0.12060088716456428</v>
      </c>
      <c r="L8" s="52">
        <f t="shared" ref="L8:L33" si="6">(I8-H8)/H8</f>
        <v>0.11174160437533887</v>
      </c>
      <c r="N8" s="40">
        <f t="shared" si="1"/>
        <v>4.962056702749992</v>
      </c>
      <c r="O8" s="143">
        <f t="shared" si="1"/>
        <v>4.0386547130400583</v>
      </c>
      <c r="P8" s="52">
        <f t="shared" ref="P8:P33" si="7">(O8-N8)/N8</f>
        <v>-0.18609259124309896</v>
      </c>
      <c r="Q8" s="2"/>
    </row>
    <row r="9" spans="1:17" ht="20.100000000000001" customHeight="1" x14ac:dyDescent="0.25">
      <c r="A9" s="8" t="s">
        <v>153</v>
      </c>
      <c r="B9" s="19">
        <v>22520.600000000006</v>
      </c>
      <c r="C9" s="140">
        <v>23779.239999999994</v>
      </c>
      <c r="D9" s="214">
        <f t="shared" si="2"/>
        <v>8.9900545580378258E-2</v>
      </c>
      <c r="E9" s="215">
        <f t="shared" si="3"/>
        <v>9.0397481076176484E-2</v>
      </c>
      <c r="F9" s="52">
        <f t="shared" si="4"/>
        <v>5.5888386632682439E-2</v>
      </c>
      <c r="H9" s="19">
        <v>6795.0290000000005</v>
      </c>
      <c r="I9" s="140">
        <v>6814.3839999999973</v>
      </c>
      <c r="J9" s="214">
        <f t="shared" si="0"/>
        <v>9.6765323489012053E-2</v>
      </c>
      <c r="K9" s="215">
        <f t="shared" si="5"/>
        <v>9.9564553089053612E-2</v>
      </c>
      <c r="L9" s="52">
        <f t="shared" si="6"/>
        <v>2.8484057978261511E-3</v>
      </c>
      <c r="N9" s="40">
        <f t="shared" si="1"/>
        <v>3.0172504284965758</v>
      </c>
      <c r="O9" s="143">
        <f t="shared" si="1"/>
        <v>2.8656862035960771</v>
      </c>
      <c r="P9" s="52">
        <f t="shared" si="7"/>
        <v>-5.0232563883011713E-2</v>
      </c>
      <c r="Q9" s="2"/>
    </row>
    <row r="10" spans="1:17" ht="20.100000000000001" customHeight="1" x14ac:dyDescent="0.25">
      <c r="A10" s="8" t="s">
        <v>155</v>
      </c>
      <c r="B10" s="19">
        <v>32747.780000000002</v>
      </c>
      <c r="C10" s="140">
        <v>54240.01999999999</v>
      </c>
      <c r="D10" s="214">
        <f t="shared" si="2"/>
        <v>0.13072668084092781</v>
      </c>
      <c r="E10" s="215">
        <f t="shared" si="3"/>
        <v>0.20619503321054139</v>
      </c>
      <c r="F10" s="52">
        <f t="shared" si="4"/>
        <v>0.65629609091058949</v>
      </c>
      <c r="H10" s="19">
        <v>4756.353000000001</v>
      </c>
      <c r="I10" s="140">
        <v>4989.286000000001</v>
      </c>
      <c r="J10" s="214">
        <f t="shared" si="0"/>
        <v>6.7733343989103356E-2</v>
      </c>
      <c r="K10" s="215">
        <f t="shared" si="5"/>
        <v>7.2898156432550945E-2</v>
      </c>
      <c r="L10" s="52">
        <f t="shared" si="6"/>
        <v>4.8973026182034834E-2</v>
      </c>
      <c r="N10" s="40">
        <f t="shared" si="1"/>
        <v>1.4524199808353422</v>
      </c>
      <c r="O10" s="143">
        <f t="shared" si="1"/>
        <v>0.91985327439038589</v>
      </c>
      <c r="P10" s="52">
        <f t="shared" si="7"/>
        <v>-0.36667541996954411</v>
      </c>
      <c r="Q10" s="2"/>
    </row>
    <row r="11" spans="1:17" ht="20.100000000000001" customHeight="1" x14ac:dyDescent="0.25">
      <c r="A11" s="8" t="s">
        <v>154</v>
      </c>
      <c r="B11" s="19">
        <v>9207.3899999999976</v>
      </c>
      <c r="C11" s="140">
        <v>11536.230000000003</v>
      </c>
      <c r="D11" s="214">
        <f t="shared" si="2"/>
        <v>3.6755210090819897E-2</v>
      </c>
      <c r="E11" s="215">
        <f t="shared" si="3"/>
        <v>4.3855318046977954E-2</v>
      </c>
      <c r="F11" s="52">
        <f t="shared" si="4"/>
        <v>0.25293161254166557</v>
      </c>
      <c r="H11" s="19">
        <v>4325.7240000000002</v>
      </c>
      <c r="I11" s="140">
        <v>4706.6149999999998</v>
      </c>
      <c r="J11" s="214">
        <f t="shared" si="0"/>
        <v>6.1600926527934335E-2</v>
      </c>
      <c r="K11" s="215">
        <f t="shared" si="5"/>
        <v>6.8768067522645665E-2</v>
      </c>
      <c r="L11" s="52">
        <f t="shared" si="6"/>
        <v>8.8052543343033349E-2</v>
      </c>
      <c r="N11" s="40">
        <f t="shared" si="1"/>
        <v>4.6981001130613578</v>
      </c>
      <c r="O11" s="143">
        <f t="shared" si="1"/>
        <v>4.0798553773633142</v>
      </c>
      <c r="P11" s="52">
        <f t="shared" si="7"/>
        <v>-0.13159462778991002</v>
      </c>
      <c r="Q11" s="2"/>
    </row>
    <row r="12" spans="1:17" ht="20.100000000000001" customHeight="1" x14ac:dyDescent="0.25">
      <c r="A12" s="8" t="s">
        <v>178</v>
      </c>
      <c r="B12" s="19">
        <v>20257.489999999998</v>
      </c>
      <c r="C12" s="140">
        <v>12724.499999999998</v>
      </c>
      <c r="D12" s="214">
        <f t="shared" si="2"/>
        <v>8.0866380251372341E-2</v>
      </c>
      <c r="E12" s="215">
        <f t="shared" si="3"/>
        <v>4.8372561442409756E-2</v>
      </c>
      <c r="F12" s="52">
        <f t="shared" si="4"/>
        <v>-0.37186196315535641</v>
      </c>
      <c r="H12" s="19">
        <v>7071.8649999999998</v>
      </c>
      <c r="I12" s="140">
        <v>4148.2709999999997</v>
      </c>
      <c r="J12" s="214">
        <f t="shared" si="0"/>
        <v>0.10070763559590726</v>
      </c>
      <c r="K12" s="215">
        <f t="shared" si="5"/>
        <v>6.0610137058211229E-2</v>
      </c>
      <c r="L12" s="52">
        <f t="shared" si="6"/>
        <v>-0.41341202073286187</v>
      </c>
      <c r="N12" s="40">
        <f t="shared" si="1"/>
        <v>3.490987777854019</v>
      </c>
      <c r="O12" s="143">
        <f t="shared" si="1"/>
        <v>3.2600660143817048</v>
      </c>
      <c r="P12" s="52">
        <f t="shared" si="7"/>
        <v>-6.6147972484242409E-2</v>
      </c>
      <c r="Q12" s="2"/>
    </row>
    <row r="13" spans="1:17" ht="20.100000000000001" customHeight="1" x14ac:dyDescent="0.25">
      <c r="A13" s="8" t="s">
        <v>193</v>
      </c>
      <c r="B13" s="19">
        <v>10870.050000000001</v>
      </c>
      <c r="C13" s="140">
        <v>12733.96</v>
      </c>
      <c r="D13" s="214">
        <f t="shared" si="2"/>
        <v>4.3392424068896499E-2</v>
      </c>
      <c r="E13" s="215">
        <f t="shared" si="3"/>
        <v>4.8408523910973965E-2</v>
      </c>
      <c r="F13" s="52">
        <f t="shared" si="4"/>
        <v>0.17147207234557318</v>
      </c>
      <c r="H13" s="19">
        <v>2429.9229999999998</v>
      </c>
      <c r="I13" s="140">
        <v>2988.7070000000003</v>
      </c>
      <c r="J13" s="214">
        <f t="shared" si="0"/>
        <v>3.4603573457654205E-2</v>
      </c>
      <c r="K13" s="215">
        <f t="shared" si="5"/>
        <v>4.3667817482713964E-2</v>
      </c>
      <c r="L13" s="52">
        <f t="shared" si="6"/>
        <v>0.22995955015858552</v>
      </c>
      <c r="N13" s="40">
        <f t="shared" si="1"/>
        <v>2.2354294598460904</v>
      </c>
      <c r="O13" s="143">
        <f t="shared" si="1"/>
        <v>2.3470365856340059</v>
      </c>
      <c r="P13" s="52">
        <f t="shared" si="7"/>
        <v>4.9926480702101685E-2</v>
      </c>
      <c r="Q13" s="2"/>
    </row>
    <row r="14" spans="1:17" ht="20.100000000000001" customHeight="1" x14ac:dyDescent="0.25">
      <c r="A14" s="8" t="s">
        <v>191</v>
      </c>
      <c r="B14" s="19">
        <v>8328.69</v>
      </c>
      <c r="C14" s="140">
        <v>9640.4300000000021</v>
      </c>
      <c r="D14" s="214">
        <f t="shared" si="2"/>
        <v>3.3247505615740275E-2</v>
      </c>
      <c r="E14" s="215">
        <f t="shared" si="3"/>
        <v>3.6648378522240593E-2</v>
      </c>
      <c r="F14" s="52">
        <f t="shared" si="4"/>
        <v>0.15749655708160606</v>
      </c>
      <c r="H14" s="19">
        <v>2846.8310000000006</v>
      </c>
      <c r="I14" s="140">
        <v>2740.5280000000002</v>
      </c>
      <c r="J14" s="214">
        <f t="shared" si="0"/>
        <v>4.0540595578554217E-2</v>
      </c>
      <c r="K14" s="215">
        <f t="shared" si="5"/>
        <v>4.0041689101764456E-2</v>
      </c>
      <c r="L14" s="52">
        <f t="shared" si="6"/>
        <v>-3.7340818615506262E-2</v>
      </c>
      <c r="N14" s="40">
        <f t="shared" si="1"/>
        <v>3.4181017663041851</v>
      </c>
      <c r="O14" s="143">
        <f t="shared" si="1"/>
        <v>2.8427445663730766</v>
      </c>
      <c r="P14" s="52">
        <f t="shared" si="7"/>
        <v>-0.16832652719793423</v>
      </c>
      <c r="Q14" s="2"/>
    </row>
    <row r="15" spans="1:17" ht="20.100000000000001" customHeight="1" x14ac:dyDescent="0.25">
      <c r="A15" s="8" t="s">
        <v>190</v>
      </c>
      <c r="B15" s="19">
        <v>16735.390000000003</v>
      </c>
      <c r="C15" s="140">
        <v>12053.509999999998</v>
      </c>
      <c r="D15" s="214">
        <f t="shared" si="2"/>
        <v>6.6806421298740107E-2</v>
      </c>
      <c r="E15" s="215">
        <f t="shared" si="3"/>
        <v>4.5821773199080547E-2</v>
      </c>
      <c r="F15" s="52">
        <f t="shared" si="4"/>
        <v>-0.27975924074670527</v>
      </c>
      <c r="H15" s="19">
        <v>3724.3679999999999</v>
      </c>
      <c r="I15" s="140">
        <v>2551.2819999999997</v>
      </c>
      <c r="J15" s="214">
        <f t="shared" si="0"/>
        <v>5.3037253308576726E-2</v>
      </c>
      <c r="K15" s="215">
        <f t="shared" si="5"/>
        <v>3.7276627224727424E-2</v>
      </c>
      <c r="L15" s="52">
        <f t="shared" si="6"/>
        <v>-0.3149758563063586</v>
      </c>
      <c r="N15" s="40">
        <f t="shared" si="1"/>
        <v>2.2254444025505227</v>
      </c>
      <c r="O15" s="143">
        <f t="shared" si="1"/>
        <v>2.1166299277140017</v>
      </c>
      <c r="P15" s="52">
        <f t="shared" si="7"/>
        <v>-4.8895615955092647E-2</v>
      </c>
      <c r="Q15" s="2"/>
    </row>
    <row r="16" spans="1:17" ht="20.100000000000001" customHeight="1" x14ac:dyDescent="0.25">
      <c r="A16" s="8" t="s">
        <v>192</v>
      </c>
      <c r="B16" s="19">
        <v>13117.989999999998</v>
      </c>
      <c r="C16" s="140">
        <v>6609.91</v>
      </c>
      <c r="D16" s="214">
        <f t="shared" si="2"/>
        <v>5.2366031896039431E-2</v>
      </c>
      <c r="E16" s="215">
        <f t="shared" si="3"/>
        <v>2.5127767503933255E-2</v>
      </c>
      <c r="F16" s="52">
        <f t="shared" si="4"/>
        <v>-0.49611868891499378</v>
      </c>
      <c r="H16" s="19">
        <v>4593.1189999999988</v>
      </c>
      <c r="I16" s="140">
        <v>2420.556</v>
      </c>
      <c r="J16" s="214">
        <f t="shared" si="0"/>
        <v>6.5408793083668579E-2</v>
      </c>
      <c r="K16" s="215">
        <f t="shared" si="5"/>
        <v>3.5366597533544833E-2</v>
      </c>
      <c r="L16" s="52">
        <f t="shared" si="6"/>
        <v>-0.47300385642087639</v>
      </c>
      <c r="N16" s="40">
        <f t="shared" si="1"/>
        <v>3.5013893134542711</v>
      </c>
      <c r="O16" s="143">
        <f t="shared" si="1"/>
        <v>3.6620105266183653</v>
      </c>
      <c r="P16" s="52">
        <f t="shared" si="7"/>
        <v>4.5873565829112145E-2</v>
      </c>
      <c r="Q16" s="2"/>
    </row>
    <row r="17" spans="1:17" ht="20.100000000000001" customHeight="1" x14ac:dyDescent="0.25">
      <c r="A17" s="8" t="s">
        <v>156</v>
      </c>
      <c r="B17" s="19">
        <v>5232.34</v>
      </c>
      <c r="C17" s="140">
        <v>5551.9800000000005</v>
      </c>
      <c r="D17" s="214">
        <f t="shared" si="2"/>
        <v>2.0887108720994835E-2</v>
      </c>
      <c r="E17" s="215">
        <f t="shared" si="3"/>
        <v>2.110601545656255E-2</v>
      </c>
      <c r="F17" s="52">
        <f t="shared" si="4"/>
        <v>6.1089302300691532E-2</v>
      </c>
      <c r="H17" s="19">
        <v>1540.5550000000003</v>
      </c>
      <c r="I17" s="140">
        <v>1995.3670000000002</v>
      </c>
      <c r="J17" s="214">
        <f t="shared" si="0"/>
        <v>2.1938435130683765E-2</v>
      </c>
      <c r="K17" s="215">
        <f t="shared" si="5"/>
        <v>2.915418673260059E-2</v>
      </c>
      <c r="L17" s="52">
        <f t="shared" si="6"/>
        <v>0.29522607112371829</v>
      </c>
      <c r="N17" s="40">
        <f t="shared" si="1"/>
        <v>2.9442945221449679</v>
      </c>
      <c r="O17" s="143">
        <f t="shared" si="1"/>
        <v>3.5939736814613887</v>
      </c>
      <c r="P17" s="52">
        <f t="shared" si="7"/>
        <v>0.22065698741412551</v>
      </c>
      <c r="Q17" s="2"/>
    </row>
    <row r="18" spans="1:17" ht="20.100000000000001" customHeight="1" x14ac:dyDescent="0.25">
      <c r="A18" s="8" t="s">
        <v>195</v>
      </c>
      <c r="B18" s="19">
        <v>10621.179999999998</v>
      </c>
      <c r="C18" s="140">
        <v>9534.99</v>
      </c>
      <c r="D18" s="214">
        <f t="shared" si="2"/>
        <v>4.2398953700496504E-2</v>
      </c>
      <c r="E18" s="215">
        <f t="shared" si="3"/>
        <v>3.6247545257398144E-2</v>
      </c>
      <c r="F18" s="52">
        <f t="shared" si="4"/>
        <v>-0.10226641484279514</v>
      </c>
      <c r="H18" s="19">
        <v>1416.2510000000004</v>
      </c>
      <c r="I18" s="140">
        <v>1893.9890000000003</v>
      </c>
      <c r="J18" s="214">
        <f t="shared" si="0"/>
        <v>2.0168270975243346E-2</v>
      </c>
      <c r="K18" s="215">
        <f t="shared" si="5"/>
        <v>2.7672958897030704E-2</v>
      </c>
      <c r="L18" s="52">
        <f t="shared" si="6"/>
        <v>0.33732579888734388</v>
      </c>
      <c r="N18" s="40">
        <f t="shared" si="1"/>
        <v>1.3334215219024634</v>
      </c>
      <c r="O18" s="143">
        <f t="shared" si="1"/>
        <v>1.9863565667085128</v>
      </c>
      <c r="P18" s="52">
        <f t="shared" si="7"/>
        <v>0.48966889620505916</v>
      </c>
      <c r="Q18" s="2"/>
    </row>
    <row r="19" spans="1:17" ht="20.100000000000001" customHeight="1" x14ac:dyDescent="0.25">
      <c r="A19" s="8" t="s">
        <v>194</v>
      </c>
      <c r="B19" s="19">
        <v>7473.130000000001</v>
      </c>
      <c r="C19" s="140">
        <v>5306.7599999999993</v>
      </c>
      <c r="D19" s="214">
        <f t="shared" si="2"/>
        <v>2.9832174284570218E-2</v>
      </c>
      <c r="E19" s="215">
        <f t="shared" si="3"/>
        <v>2.0173804405683712E-2</v>
      </c>
      <c r="F19" s="52">
        <f t="shared" si="4"/>
        <v>-0.28988790506789008</v>
      </c>
      <c r="H19" s="19">
        <v>1716.0560000000003</v>
      </c>
      <c r="I19" s="140">
        <v>1446.44</v>
      </c>
      <c r="J19" s="214">
        <f t="shared" si="0"/>
        <v>2.4437675536816705E-2</v>
      </c>
      <c r="K19" s="215">
        <f t="shared" si="5"/>
        <v>2.113384748645377E-2</v>
      </c>
      <c r="L19" s="52">
        <f t="shared" si="6"/>
        <v>-0.15711375386351037</v>
      </c>
      <c r="N19" s="40">
        <f t="shared" si="1"/>
        <v>2.2963015496853396</v>
      </c>
      <c r="O19" s="143">
        <f t="shared" si="1"/>
        <v>2.7256555789219794</v>
      </c>
      <c r="P19" s="52">
        <f t="shared" si="7"/>
        <v>0.18697632690944874</v>
      </c>
      <c r="Q19" s="2"/>
    </row>
    <row r="20" spans="1:17" ht="20.100000000000001" customHeight="1" x14ac:dyDescent="0.25">
      <c r="A20" s="8" t="s">
        <v>159</v>
      </c>
      <c r="B20" s="19">
        <v>489.11</v>
      </c>
      <c r="C20" s="140">
        <v>501.86000000000007</v>
      </c>
      <c r="D20" s="214">
        <f t="shared" si="2"/>
        <v>1.9524904242701703E-3</v>
      </c>
      <c r="E20" s="215">
        <f t="shared" si="3"/>
        <v>1.9078355680370756E-3</v>
      </c>
      <c r="F20" s="52">
        <f t="shared" si="4"/>
        <v>2.60677557195724E-2</v>
      </c>
      <c r="H20" s="19">
        <v>1196.9290000000001</v>
      </c>
      <c r="I20" s="140">
        <v>1296.9069999999999</v>
      </c>
      <c r="J20" s="214">
        <f t="shared" si="0"/>
        <v>1.7044993020394719E-2</v>
      </c>
      <c r="K20" s="215">
        <f t="shared" si="5"/>
        <v>1.8949029854065356E-2</v>
      </c>
      <c r="L20" s="52">
        <f t="shared" si="6"/>
        <v>8.3528764028609745E-2</v>
      </c>
      <c r="N20" s="40">
        <f t="shared" si="1"/>
        <v>24.471570812291716</v>
      </c>
      <c r="O20" s="143">
        <f t="shared" si="1"/>
        <v>25.842007731239782</v>
      </c>
      <c r="P20" s="52">
        <f t="shared" si="7"/>
        <v>5.6001183146760454E-2</v>
      </c>
      <c r="Q20" s="2"/>
    </row>
    <row r="21" spans="1:17" ht="20.100000000000001" customHeight="1" x14ac:dyDescent="0.25">
      <c r="A21" s="8" t="s">
        <v>197</v>
      </c>
      <c r="B21" s="19">
        <v>3314.7400000000007</v>
      </c>
      <c r="C21" s="140">
        <v>4272.4100000000008</v>
      </c>
      <c r="D21" s="214">
        <f t="shared" si="2"/>
        <v>1.3232193389923137E-2</v>
      </c>
      <c r="E21" s="215">
        <f t="shared" si="3"/>
        <v>1.6241692422662261E-2</v>
      </c>
      <c r="F21" s="52">
        <f t="shared" si="4"/>
        <v>0.28891255422748086</v>
      </c>
      <c r="H21" s="19">
        <v>737.50499999999988</v>
      </c>
      <c r="I21" s="140">
        <v>1014.0680000000001</v>
      </c>
      <c r="J21" s="214">
        <f t="shared" si="0"/>
        <v>1.0502517340215003E-2</v>
      </c>
      <c r="K21" s="215">
        <f t="shared" si="5"/>
        <v>1.4816486306305965E-2</v>
      </c>
      <c r="L21" s="52">
        <f t="shared" si="6"/>
        <v>0.37499813560586065</v>
      </c>
      <c r="N21" s="40">
        <f t="shared" si="1"/>
        <v>2.2249256351931064</v>
      </c>
      <c r="O21" s="143">
        <f t="shared" si="1"/>
        <v>2.3735268852942482</v>
      </c>
      <c r="P21" s="52">
        <f t="shared" si="7"/>
        <v>6.6789310955215064E-2</v>
      </c>
      <c r="Q21" s="2"/>
    </row>
    <row r="22" spans="1:17" ht="20.100000000000001" customHeight="1" x14ac:dyDescent="0.25">
      <c r="A22" s="8" t="s">
        <v>196</v>
      </c>
      <c r="B22" s="19">
        <v>2879.34</v>
      </c>
      <c r="C22" s="140">
        <v>2368.92</v>
      </c>
      <c r="D22" s="214">
        <f t="shared" si="2"/>
        <v>1.1494109256032533E-2</v>
      </c>
      <c r="E22" s="215">
        <f t="shared" si="3"/>
        <v>9.0055191364810678E-3</v>
      </c>
      <c r="F22" s="52">
        <f t="shared" si="4"/>
        <v>-0.17726979099376941</v>
      </c>
      <c r="H22" s="19">
        <v>1194.1439999999998</v>
      </c>
      <c r="I22" s="140">
        <v>997.721</v>
      </c>
      <c r="J22" s="214">
        <f t="shared" si="0"/>
        <v>1.7005332935659697E-2</v>
      </c>
      <c r="K22" s="215">
        <f t="shared" si="5"/>
        <v>1.457764127653559E-2</v>
      </c>
      <c r="L22" s="52">
        <f t="shared" si="6"/>
        <v>-0.16448853739582481</v>
      </c>
      <c r="N22" s="40">
        <f t="shared" si="1"/>
        <v>4.1472837525266195</v>
      </c>
      <c r="O22" s="143">
        <f t="shared" si="1"/>
        <v>4.2117125103422657</v>
      </c>
      <c r="P22" s="52">
        <f t="shared" si="7"/>
        <v>1.5535169923300932E-2</v>
      </c>
      <c r="Q22" s="2"/>
    </row>
    <row r="23" spans="1:17" ht="20.100000000000001" customHeight="1" x14ac:dyDescent="0.25">
      <c r="A23" s="8" t="s">
        <v>157</v>
      </c>
      <c r="B23" s="19">
        <v>1670.83</v>
      </c>
      <c r="C23" s="140">
        <v>2756.67</v>
      </c>
      <c r="D23" s="214">
        <f t="shared" si="2"/>
        <v>6.6698280051181299E-3</v>
      </c>
      <c r="E23" s="215">
        <f t="shared" si="3"/>
        <v>1.0479562179374256E-2</v>
      </c>
      <c r="F23" s="52">
        <f t="shared" si="4"/>
        <v>0.64988059826553279</v>
      </c>
      <c r="H23" s="19">
        <v>438.25999999999993</v>
      </c>
      <c r="I23" s="140">
        <v>991.12</v>
      </c>
      <c r="J23" s="214">
        <f t="shared" si="0"/>
        <v>6.2410875174034449E-3</v>
      </c>
      <c r="K23" s="215">
        <f t="shared" si="5"/>
        <v>1.448119446418383E-2</v>
      </c>
      <c r="L23" s="52">
        <f t="shared" si="6"/>
        <v>1.261488614064711</v>
      </c>
      <c r="N23" s="40">
        <f t="shared" si="1"/>
        <v>2.623007726698706</v>
      </c>
      <c r="O23" s="143">
        <f t="shared" si="1"/>
        <v>3.5953523635400679</v>
      </c>
      <c r="P23" s="52">
        <f t="shared" si="7"/>
        <v>0.3706983501970641</v>
      </c>
      <c r="Q23" s="2"/>
    </row>
    <row r="24" spans="1:17" ht="20.100000000000001" customHeight="1" x14ac:dyDescent="0.25">
      <c r="A24" s="8" t="s">
        <v>158</v>
      </c>
      <c r="B24" s="19">
        <v>4544.55</v>
      </c>
      <c r="C24" s="140">
        <v>3737.9399999999996</v>
      </c>
      <c r="D24" s="214">
        <f t="shared" si="2"/>
        <v>1.8141502642794061E-2</v>
      </c>
      <c r="E24" s="215">
        <f t="shared" si="3"/>
        <v>1.4209888979373739E-2</v>
      </c>
      <c r="F24" s="52">
        <f t="shared" si="4"/>
        <v>-0.17748952041456262</v>
      </c>
      <c r="H24" s="19">
        <v>989.56700000000012</v>
      </c>
      <c r="I24" s="140">
        <v>731.79700000000003</v>
      </c>
      <c r="J24" s="214">
        <f t="shared" si="0"/>
        <v>1.4092032700530225E-2</v>
      </c>
      <c r="K24" s="215">
        <f t="shared" si="5"/>
        <v>1.0692241772243859E-2</v>
      </c>
      <c r="L24" s="52">
        <f t="shared" si="6"/>
        <v>-0.26048766783855976</v>
      </c>
      <c r="N24" s="40">
        <f t="shared" si="1"/>
        <v>2.1774807186630141</v>
      </c>
      <c r="O24" s="143">
        <f t="shared" si="1"/>
        <v>1.9577548061231589</v>
      </c>
      <c r="P24" s="52">
        <f t="shared" si="7"/>
        <v>-0.10090831604459312</v>
      </c>
      <c r="Q24" s="2"/>
    </row>
    <row r="25" spans="1:17" ht="20.100000000000001" customHeight="1" x14ac:dyDescent="0.25">
      <c r="A25" s="8" t="s">
        <v>162</v>
      </c>
      <c r="B25" s="19">
        <v>9200.0200000000023</v>
      </c>
      <c r="C25" s="140">
        <v>8778.6000000000022</v>
      </c>
      <c r="D25" s="214">
        <f t="shared" si="2"/>
        <v>3.6725789603757962E-2</v>
      </c>
      <c r="E25" s="215">
        <f t="shared" si="3"/>
        <v>3.3372106399335022E-2</v>
      </c>
      <c r="F25" s="52">
        <f t="shared" si="4"/>
        <v>-4.5806422159951822E-2</v>
      </c>
      <c r="H25" s="19">
        <v>732.11500000000012</v>
      </c>
      <c r="I25" s="140">
        <v>636.2940000000001</v>
      </c>
      <c r="J25" s="214">
        <f t="shared" si="0"/>
        <v>1.0425760479632694E-2</v>
      </c>
      <c r="K25" s="215">
        <f t="shared" si="5"/>
        <v>9.2968532068703966E-3</v>
      </c>
      <c r="L25" s="52">
        <f t="shared" si="6"/>
        <v>-0.1308824433319902</v>
      </c>
      <c r="N25" s="40">
        <f t="shared" si="1"/>
        <v>0.79577544396642608</v>
      </c>
      <c r="O25" s="143">
        <f t="shared" si="1"/>
        <v>0.72482400382748946</v>
      </c>
      <c r="P25" s="52">
        <f t="shared" si="7"/>
        <v>-8.9160127617521803E-2</v>
      </c>
      <c r="Q25" s="2"/>
    </row>
    <row r="26" spans="1:17" ht="20.100000000000001" customHeight="1" x14ac:dyDescent="0.25">
      <c r="A26" s="8" t="s">
        <v>160</v>
      </c>
      <c r="B26" s="19">
        <v>2346.5700000000002</v>
      </c>
      <c r="C26" s="140">
        <v>1569.3799999999999</v>
      </c>
      <c r="D26" s="214">
        <f t="shared" si="2"/>
        <v>9.3673313873763649E-3</v>
      </c>
      <c r="E26" s="215">
        <f t="shared" si="3"/>
        <v>5.9660442828000336E-3</v>
      </c>
      <c r="F26" s="52">
        <f t="shared" si="4"/>
        <v>-0.33120256374197243</v>
      </c>
      <c r="H26" s="19">
        <v>932.97500000000014</v>
      </c>
      <c r="I26" s="140">
        <v>489.32499999999999</v>
      </c>
      <c r="J26" s="214">
        <f t="shared" si="0"/>
        <v>1.3286128386230731E-2</v>
      </c>
      <c r="K26" s="215">
        <f t="shared" si="5"/>
        <v>7.1494980236366454E-3</v>
      </c>
      <c r="L26" s="52">
        <f t="shared" si="6"/>
        <v>-0.47552185213966086</v>
      </c>
      <c r="N26" s="40">
        <f t="shared" si="1"/>
        <v>3.9759095190000728</v>
      </c>
      <c r="O26" s="143">
        <f t="shared" si="1"/>
        <v>3.117951037989525</v>
      </c>
      <c r="P26" s="52">
        <f t="shared" si="7"/>
        <v>-0.21578923688040097</v>
      </c>
      <c r="Q26" s="2"/>
    </row>
    <row r="27" spans="1:17" ht="20.100000000000001" customHeight="1" x14ac:dyDescent="0.25">
      <c r="A27" s="8" t="s">
        <v>202</v>
      </c>
      <c r="B27" s="19">
        <v>589.61999999999989</v>
      </c>
      <c r="C27" s="140">
        <v>1595.3700000000001</v>
      </c>
      <c r="D27" s="214">
        <f t="shared" si="2"/>
        <v>2.3537188034556187E-3</v>
      </c>
      <c r="E27" s="215">
        <f t="shared" si="3"/>
        <v>6.0648460331154284E-3</v>
      </c>
      <c r="F27" s="52">
        <f t="shared" si="4"/>
        <v>1.7057596418031959</v>
      </c>
      <c r="H27" s="19">
        <v>147.59199999999998</v>
      </c>
      <c r="I27" s="140">
        <v>481.517</v>
      </c>
      <c r="J27" s="214">
        <f t="shared" si="0"/>
        <v>2.1017993630917929E-3</v>
      </c>
      <c r="K27" s="215">
        <f t="shared" si="5"/>
        <v>7.035415807178147E-3</v>
      </c>
      <c r="L27" s="52">
        <f t="shared" si="6"/>
        <v>2.2624871266735327</v>
      </c>
      <c r="N27" s="40">
        <f t="shared" si="1"/>
        <v>2.5031715342084739</v>
      </c>
      <c r="O27" s="143">
        <f t="shared" si="1"/>
        <v>3.0182152102647031</v>
      </c>
      <c r="P27" s="52">
        <f t="shared" si="7"/>
        <v>0.20575644498094323</v>
      </c>
      <c r="Q27" s="2"/>
    </row>
    <row r="28" spans="1:17" ht="20.100000000000001" customHeight="1" x14ac:dyDescent="0.25">
      <c r="A28" s="8" t="s">
        <v>198</v>
      </c>
      <c r="B28" s="19">
        <v>1710.3700000000001</v>
      </c>
      <c r="C28" s="140">
        <v>1893.94</v>
      </c>
      <c r="D28" s="214">
        <f t="shared" si="2"/>
        <v>6.8276687186092522E-3</v>
      </c>
      <c r="E28" s="215">
        <f t="shared" si="3"/>
        <v>7.1998686799668006E-3</v>
      </c>
      <c r="F28" s="52">
        <f t="shared" si="4"/>
        <v>0.1073276542502499</v>
      </c>
      <c r="H28" s="19">
        <v>457.15699999999998</v>
      </c>
      <c r="I28" s="140">
        <v>474.75400000000008</v>
      </c>
      <c r="J28" s="214">
        <f t="shared" si="0"/>
        <v>6.5101922287993585E-3</v>
      </c>
      <c r="K28" s="215">
        <f t="shared" si="5"/>
        <v>6.936602022609907E-3</v>
      </c>
      <c r="L28" s="52">
        <f t="shared" si="6"/>
        <v>3.8492246646119589E-2</v>
      </c>
      <c r="N28" s="40">
        <f t="shared" si="1"/>
        <v>2.6728544116185384</v>
      </c>
      <c r="O28" s="143">
        <f t="shared" si="1"/>
        <v>2.5067003178558989</v>
      </c>
      <c r="P28" s="52">
        <f t="shared" si="7"/>
        <v>-6.2163540610513643E-2</v>
      </c>
      <c r="Q28" s="2"/>
    </row>
    <row r="29" spans="1:17" ht="20.100000000000001" customHeight="1" x14ac:dyDescent="0.25">
      <c r="A29" s="8" t="s">
        <v>200</v>
      </c>
      <c r="B29" s="19">
        <v>1737.39</v>
      </c>
      <c r="C29" s="140">
        <v>1457.81</v>
      </c>
      <c r="D29" s="214">
        <f t="shared" si="2"/>
        <v>6.9355305314198262E-3</v>
      </c>
      <c r="E29" s="215">
        <f t="shared" si="3"/>
        <v>5.5419076424503416E-3</v>
      </c>
      <c r="F29" s="52">
        <f t="shared" si="4"/>
        <v>-0.16091954022988514</v>
      </c>
      <c r="H29" s="19">
        <v>556.81200000000001</v>
      </c>
      <c r="I29" s="140">
        <v>468.37799999999999</v>
      </c>
      <c r="J29" s="214">
        <f t="shared" si="0"/>
        <v>7.9293397132762459E-3</v>
      </c>
      <c r="K29" s="215">
        <f t="shared" si="5"/>
        <v>6.8434426716699227E-3</v>
      </c>
      <c r="L29" s="52">
        <f t="shared" si="6"/>
        <v>-0.1588220081463762</v>
      </c>
      <c r="N29" s="40">
        <f t="shared" si="1"/>
        <v>3.2048762799371473</v>
      </c>
      <c r="O29" s="143">
        <f t="shared" si="1"/>
        <v>3.2128878248880173</v>
      </c>
      <c r="P29" s="52">
        <f t="shared" si="7"/>
        <v>2.4997985104832487E-3</v>
      </c>
      <c r="Q29" s="2"/>
    </row>
    <row r="30" spans="1:17" ht="20.100000000000001" customHeight="1" x14ac:dyDescent="0.25">
      <c r="A30" s="8" t="s">
        <v>161</v>
      </c>
      <c r="B30" s="19">
        <v>794.28000000000009</v>
      </c>
      <c r="C30" s="140">
        <v>1140.2800000000002</v>
      </c>
      <c r="D30" s="214">
        <f t="shared" si="2"/>
        <v>3.1707061687336409E-3</v>
      </c>
      <c r="E30" s="215">
        <f t="shared" si="3"/>
        <v>4.3348079972927046E-3</v>
      </c>
      <c r="F30" s="52">
        <f t="shared" si="4"/>
        <v>0.43561464470967426</v>
      </c>
      <c r="H30" s="19">
        <v>258.94900000000001</v>
      </c>
      <c r="I30" s="140">
        <v>443.64299999999997</v>
      </c>
      <c r="J30" s="214">
        <f t="shared" si="0"/>
        <v>3.6875904064804111E-3</v>
      </c>
      <c r="K30" s="215">
        <f t="shared" si="5"/>
        <v>6.4820410804684661E-3</v>
      </c>
      <c r="L30" s="52">
        <f t="shared" si="6"/>
        <v>0.71324469297043025</v>
      </c>
      <c r="N30" s="40">
        <f t="shared" ref="N30" si="8">(H30/B30)*10</f>
        <v>3.2601727350556473</v>
      </c>
      <c r="O30" s="143">
        <f t="shared" ref="O30" si="9">(I30/C30)*10</f>
        <v>3.8906496649945614</v>
      </c>
      <c r="P30" s="52">
        <f t="shared" ref="P30" si="10">(O30-N30)/N30</f>
        <v>0.19338758439379214</v>
      </c>
      <c r="Q30" s="2"/>
    </row>
    <row r="31" spans="1:17" ht="20.100000000000001" customHeight="1" x14ac:dyDescent="0.25">
      <c r="A31" s="8" t="s">
        <v>165</v>
      </c>
      <c r="B31" s="19">
        <v>1820.88</v>
      </c>
      <c r="C31" s="140">
        <v>1445.4</v>
      </c>
      <c r="D31" s="214">
        <f t="shared" si="2"/>
        <v>7.2688163475395475E-3</v>
      </c>
      <c r="E31" s="215">
        <f t="shared" si="3"/>
        <v>5.4947306620188674E-3</v>
      </c>
      <c r="F31" s="52">
        <f t="shared" si="4"/>
        <v>-0.20620798734677739</v>
      </c>
      <c r="H31" s="19">
        <v>360.45000000000005</v>
      </c>
      <c r="I31" s="140">
        <v>422.00900000000007</v>
      </c>
      <c r="J31" s="214">
        <f t="shared" si="0"/>
        <v>5.1330260476613702E-3</v>
      </c>
      <c r="K31" s="215">
        <f t="shared" si="5"/>
        <v>6.1659480129911161E-3</v>
      </c>
      <c r="L31" s="52">
        <f t="shared" si="6"/>
        <v>0.17078374254404222</v>
      </c>
      <c r="N31" s="40">
        <f t="shared" si="1"/>
        <v>1.9795373665480429</v>
      </c>
      <c r="O31" s="143">
        <f t="shared" si="1"/>
        <v>2.9196692956966936</v>
      </c>
      <c r="P31" s="52">
        <f t="shared" si="7"/>
        <v>0.4749250734216105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22582.079999999929</v>
      </c>
      <c r="C32" s="140">
        <f>C33-SUM(C7:C31)</f>
        <v>18471.889999999956</v>
      </c>
      <c r="D32" s="214">
        <f t="shared" si="2"/>
        <v>9.014596912780927E-2</v>
      </c>
      <c r="E32" s="215">
        <f t="shared" si="3"/>
        <v>7.0221433768119165E-2</v>
      </c>
      <c r="F32" s="52">
        <f t="shared" si="4"/>
        <v>-0.18201113449248194</v>
      </c>
      <c r="H32" s="19">
        <f>H33-SUM(H7:H31)</f>
        <v>6361.2399999999834</v>
      </c>
      <c r="I32" s="140">
        <f>I33-SUM(I7:I31)</f>
        <v>5650.6219999999885</v>
      </c>
      <c r="J32" s="214">
        <f t="shared" si="0"/>
        <v>9.0587905716258368E-2</v>
      </c>
      <c r="K32" s="215">
        <f t="shared" si="5"/>
        <v>8.2560896789082239E-2</v>
      </c>
      <c r="L32" s="52">
        <f t="shared" si="6"/>
        <v>-0.11171060988109185</v>
      </c>
      <c r="N32" s="40">
        <f t="shared" si="1"/>
        <v>2.8169415749124989</v>
      </c>
      <c r="O32" s="143">
        <f t="shared" si="1"/>
        <v>3.0590383550356797</v>
      </c>
      <c r="P32" s="52">
        <f t="shared" si="7"/>
        <v>8.5943131472544274E-2</v>
      </c>
      <c r="Q32" s="2"/>
    </row>
    <row r="33" spans="1:17" ht="26.25" customHeight="1" thickBot="1" x14ac:dyDescent="0.3">
      <c r="A33" s="35" t="s">
        <v>18</v>
      </c>
      <c r="B33" s="36">
        <v>250505.70999999988</v>
      </c>
      <c r="C33" s="148">
        <v>263052.01999999996</v>
      </c>
      <c r="D33" s="251">
        <f>SUM(D7:D32)</f>
        <v>1.0000000000000002</v>
      </c>
      <c r="E33" s="252">
        <f>SUM(E7:E32)</f>
        <v>1</v>
      </c>
      <c r="F33" s="57">
        <f t="shared" si="4"/>
        <v>5.0083928226626419E-2</v>
      </c>
      <c r="G33" s="56"/>
      <c r="H33" s="36">
        <v>70221.735999999975</v>
      </c>
      <c r="I33" s="148">
        <v>68441.867999999973</v>
      </c>
      <c r="J33" s="251">
        <f>SUM(J7:J32)</f>
        <v>1</v>
      </c>
      <c r="K33" s="252">
        <f>SUM(K7:K32)</f>
        <v>1</v>
      </c>
      <c r="L33" s="57">
        <f t="shared" si="6"/>
        <v>-2.5346397018723703E-2</v>
      </c>
      <c r="M33" s="56"/>
      <c r="N33" s="37">
        <f t="shared" si="1"/>
        <v>2.8031990169006531</v>
      </c>
      <c r="O33" s="150">
        <f t="shared" si="1"/>
        <v>2.6018377657772778</v>
      </c>
      <c r="P33" s="57">
        <f t="shared" si="7"/>
        <v>-7.1832663292672558E-2</v>
      </c>
      <c r="Q33" s="2"/>
    </row>
    <row r="35" spans="1:17" ht="15.75" thickBot="1" x14ac:dyDescent="0.3"/>
    <row r="36" spans="1:17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7" x14ac:dyDescent="0.25">
      <c r="A37" s="359"/>
      <c r="B37" s="353" t="str">
        <f>B5</f>
        <v>ago</v>
      </c>
      <c r="C37" s="347"/>
      <c r="D37" s="353" t="str">
        <f>B37</f>
        <v>ago</v>
      </c>
      <c r="E37" s="347"/>
      <c r="F37" s="131" t="str">
        <f>F5</f>
        <v>2023 /2022</v>
      </c>
      <c r="H37" s="342" t="str">
        <f>B37</f>
        <v>ago</v>
      </c>
      <c r="I37" s="347"/>
      <c r="J37" s="353" t="str">
        <f>B37</f>
        <v>ago</v>
      </c>
      <c r="K37" s="343"/>
      <c r="L37" s="131" t="str">
        <f>F37</f>
        <v>2023 /2022</v>
      </c>
      <c r="N37" s="342" t="str">
        <f>B37</f>
        <v>ago</v>
      </c>
      <c r="O37" s="343"/>
      <c r="P37" s="131" t="str">
        <f>F37</f>
        <v>2023 /2022</v>
      </c>
    </row>
    <row r="38" spans="1:17" ht="19.5" customHeight="1" thickBot="1" x14ac:dyDescent="0.3">
      <c r="A38" s="360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2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8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189</v>
      </c>
      <c r="B39" s="19">
        <v>24751.310000000005</v>
      </c>
      <c r="C39" s="147">
        <v>28912.150000000009</v>
      </c>
      <c r="D39" s="247">
        <f>B39/$B$62</f>
        <v>0.22932312122731321</v>
      </c>
      <c r="E39" s="246">
        <f>C39/$C$62</f>
        <v>0.29091411276284462</v>
      </c>
      <c r="F39" s="52">
        <f>(C39-B39)/B39</f>
        <v>0.168105849750983</v>
      </c>
      <c r="H39" s="39">
        <v>7217.4449999999979</v>
      </c>
      <c r="I39" s="147">
        <v>9394.1379999999972</v>
      </c>
      <c r="J39" s="250">
        <f>H39/$H$62</f>
        <v>0.24917208125954468</v>
      </c>
      <c r="K39" s="246">
        <f>I39/$I$62</f>
        <v>0.3371335122045454</v>
      </c>
      <c r="L39" s="52">
        <f>(I39-H39)/H39</f>
        <v>0.3015877502357136</v>
      </c>
      <c r="N39" s="40">
        <f t="shared" ref="N39:O62" si="11">(H39/B39)*10</f>
        <v>2.9159850529123492</v>
      </c>
      <c r="O39" s="149">
        <f t="shared" si="11"/>
        <v>3.2492007685350255</v>
      </c>
      <c r="P39" s="52">
        <f>(O39-N39)/N39</f>
        <v>0.11427209316106611</v>
      </c>
    </row>
    <row r="40" spans="1:17" ht="20.100000000000001" customHeight="1" x14ac:dyDescent="0.25">
      <c r="A40" s="38" t="s">
        <v>193</v>
      </c>
      <c r="B40" s="19">
        <v>10870.050000000001</v>
      </c>
      <c r="C40" s="140">
        <v>12733.96</v>
      </c>
      <c r="D40" s="247">
        <f t="shared" ref="D40:D61" si="12">B40/$B$62</f>
        <v>0.10071199439128498</v>
      </c>
      <c r="E40" s="215">
        <f t="shared" ref="E40:E61" si="13">C40/$C$62</f>
        <v>0.12812913170959447</v>
      </c>
      <c r="F40" s="52">
        <f t="shared" ref="F40:F62" si="14">(C40-B40)/B40</f>
        <v>0.17147207234557318</v>
      </c>
      <c r="H40" s="19">
        <v>2429.9229999999998</v>
      </c>
      <c r="I40" s="140">
        <v>2988.7070000000003</v>
      </c>
      <c r="J40" s="247">
        <f t="shared" ref="J40:J62" si="15">H40/$H$62</f>
        <v>8.3889655024795715E-2</v>
      </c>
      <c r="K40" s="215">
        <f t="shared" ref="K40:K62" si="16">I40/$I$62</f>
        <v>0.10725766300860289</v>
      </c>
      <c r="L40" s="52">
        <f t="shared" ref="L40:L62" si="17">(I40-H40)/H40</f>
        <v>0.22995955015858552</v>
      </c>
      <c r="N40" s="40">
        <f t="shared" si="11"/>
        <v>2.2354294598460904</v>
      </c>
      <c r="O40" s="143">
        <f t="shared" si="11"/>
        <v>2.3470365856340059</v>
      </c>
      <c r="P40" s="52">
        <f t="shared" ref="P40:P62" si="18">(O40-N40)/N40</f>
        <v>4.9926480702101685E-2</v>
      </c>
    </row>
    <row r="41" spans="1:17" ht="20.100000000000001" customHeight="1" x14ac:dyDescent="0.25">
      <c r="A41" s="38" t="s">
        <v>191</v>
      </c>
      <c r="B41" s="19">
        <v>8328.69</v>
      </c>
      <c r="C41" s="140">
        <v>9640.4300000000021</v>
      </c>
      <c r="D41" s="247">
        <f t="shared" si="12"/>
        <v>7.7166064605659695E-2</v>
      </c>
      <c r="E41" s="215">
        <f t="shared" si="13"/>
        <v>9.7002026487214205E-2</v>
      </c>
      <c r="F41" s="52">
        <f t="shared" si="14"/>
        <v>0.15749655708160606</v>
      </c>
      <c r="H41" s="19">
        <v>2846.8310000000006</v>
      </c>
      <c r="I41" s="140">
        <v>2740.5280000000002</v>
      </c>
      <c r="J41" s="247">
        <f t="shared" si="15"/>
        <v>9.8282814107234787E-2</v>
      </c>
      <c r="K41" s="215">
        <f t="shared" si="16"/>
        <v>9.8351102563630499E-2</v>
      </c>
      <c r="L41" s="52">
        <f t="shared" si="17"/>
        <v>-3.7340818615506262E-2</v>
      </c>
      <c r="N41" s="40">
        <f t="shared" si="11"/>
        <v>3.4181017663041851</v>
      </c>
      <c r="O41" s="143">
        <f t="shared" si="11"/>
        <v>2.8427445663730766</v>
      </c>
      <c r="P41" s="52">
        <f t="shared" si="18"/>
        <v>-0.16832652719793423</v>
      </c>
    </row>
    <row r="42" spans="1:17" ht="20.100000000000001" customHeight="1" x14ac:dyDescent="0.25">
      <c r="A42" s="38" t="s">
        <v>190</v>
      </c>
      <c r="B42" s="19">
        <v>16735.390000000003</v>
      </c>
      <c r="C42" s="140">
        <v>12053.509999999998</v>
      </c>
      <c r="D42" s="247">
        <f t="shared" si="12"/>
        <v>0.15505489890257787</v>
      </c>
      <c r="E42" s="215">
        <f t="shared" si="13"/>
        <v>0.12128244241013117</v>
      </c>
      <c r="F42" s="52">
        <f t="shared" si="14"/>
        <v>-0.27975924074670527</v>
      </c>
      <c r="H42" s="19">
        <v>3724.3679999999999</v>
      </c>
      <c r="I42" s="140">
        <v>2551.2819999999997</v>
      </c>
      <c r="J42" s="247">
        <f t="shared" si="15"/>
        <v>0.12857853796412</v>
      </c>
      <c r="K42" s="215">
        <f t="shared" si="16"/>
        <v>9.1559508843093121E-2</v>
      </c>
      <c r="L42" s="52">
        <f t="shared" si="17"/>
        <v>-0.3149758563063586</v>
      </c>
      <c r="N42" s="40">
        <f t="shared" si="11"/>
        <v>2.2254444025505227</v>
      </c>
      <c r="O42" s="143">
        <f t="shared" si="11"/>
        <v>2.1166299277140017</v>
      </c>
      <c r="P42" s="52">
        <f t="shared" si="18"/>
        <v>-4.8895615955092647E-2</v>
      </c>
    </row>
    <row r="43" spans="1:17" ht="20.100000000000001" customHeight="1" x14ac:dyDescent="0.25">
      <c r="A43" s="38" t="s">
        <v>192</v>
      </c>
      <c r="B43" s="19">
        <v>13117.989999999998</v>
      </c>
      <c r="C43" s="140">
        <v>6609.91</v>
      </c>
      <c r="D43" s="247">
        <f t="shared" si="12"/>
        <v>0.12153936139253564</v>
      </c>
      <c r="E43" s="215">
        <f t="shared" si="13"/>
        <v>6.6508928014424859E-2</v>
      </c>
      <c r="F43" s="52">
        <f t="shared" si="14"/>
        <v>-0.49611868891499378</v>
      </c>
      <c r="H43" s="19">
        <v>4593.1189999999988</v>
      </c>
      <c r="I43" s="140">
        <v>2420.556</v>
      </c>
      <c r="J43" s="247">
        <f t="shared" si="15"/>
        <v>0.15857093759671997</v>
      </c>
      <c r="K43" s="215">
        <f t="shared" si="16"/>
        <v>8.6868060248613113E-2</v>
      </c>
      <c r="L43" s="52">
        <f t="shared" si="17"/>
        <v>-0.47300385642087639</v>
      </c>
      <c r="N43" s="40">
        <f t="shared" si="11"/>
        <v>3.5013893134542711</v>
      </c>
      <c r="O43" s="143">
        <f t="shared" si="11"/>
        <v>3.6620105266183653</v>
      </c>
      <c r="P43" s="52">
        <f t="shared" si="18"/>
        <v>4.5873565829112145E-2</v>
      </c>
    </row>
    <row r="44" spans="1:17" ht="20.100000000000001" customHeight="1" x14ac:dyDescent="0.25">
      <c r="A44" s="38" t="s">
        <v>195</v>
      </c>
      <c r="B44" s="19">
        <v>10621.179999999998</v>
      </c>
      <c r="C44" s="140">
        <v>9534.99</v>
      </c>
      <c r="D44" s="247">
        <f t="shared" si="12"/>
        <v>9.8406191378036703E-2</v>
      </c>
      <c r="E44" s="215">
        <f t="shared" si="13"/>
        <v>9.5941088990358553E-2</v>
      </c>
      <c r="F44" s="52">
        <f t="shared" si="14"/>
        <v>-0.10226641484279514</v>
      </c>
      <c r="H44" s="19">
        <v>1416.2510000000004</v>
      </c>
      <c r="I44" s="140">
        <v>1893.9890000000003</v>
      </c>
      <c r="J44" s="247">
        <f t="shared" si="15"/>
        <v>4.88940628236047E-2</v>
      </c>
      <c r="K44" s="215">
        <f t="shared" si="16"/>
        <v>6.7970809418253703E-2</v>
      </c>
      <c r="L44" s="52">
        <f t="shared" si="17"/>
        <v>0.33732579888734388</v>
      </c>
      <c r="N44" s="40">
        <f t="shared" si="11"/>
        <v>1.3334215219024634</v>
      </c>
      <c r="O44" s="143">
        <f t="shared" si="11"/>
        <v>1.9863565667085128</v>
      </c>
      <c r="P44" s="52">
        <f t="shared" si="18"/>
        <v>0.48966889620505916</v>
      </c>
    </row>
    <row r="45" spans="1:17" ht="20.100000000000001" customHeight="1" x14ac:dyDescent="0.25">
      <c r="A45" s="38" t="s">
        <v>194</v>
      </c>
      <c r="B45" s="19">
        <v>7473.130000000001</v>
      </c>
      <c r="C45" s="140">
        <v>5306.7599999999993</v>
      </c>
      <c r="D45" s="247">
        <f t="shared" si="12"/>
        <v>6.9239223981981998E-2</v>
      </c>
      <c r="E45" s="215">
        <f t="shared" si="13"/>
        <v>5.3396630034271156E-2</v>
      </c>
      <c r="F45" s="52">
        <f t="shared" si="14"/>
        <v>-0.28988790506789008</v>
      </c>
      <c r="H45" s="19">
        <v>1716.0560000000003</v>
      </c>
      <c r="I45" s="140">
        <v>1446.44</v>
      </c>
      <c r="J45" s="247">
        <f t="shared" si="15"/>
        <v>5.9244406445484434E-2</v>
      </c>
      <c r="K45" s="215">
        <f t="shared" si="16"/>
        <v>5.1909328710430143E-2</v>
      </c>
      <c r="L45" s="52">
        <f t="shared" si="17"/>
        <v>-0.15711375386351037</v>
      </c>
      <c r="N45" s="40">
        <f t="shared" si="11"/>
        <v>2.2963015496853396</v>
      </c>
      <c r="O45" s="143">
        <f t="shared" si="11"/>
        <v>2.7256555789219794</v>
      </c>
      <c r="P45" s="52">
        <f t="shared" si="18"/>
        <v>0.18697632690944874</v>
      </c>
    </row>
    <row r="46" spans="1:17" ht="20.100000000000001" customHeight="1" x14ac:dyDescent="0.25">
      <c r="A46" s="38" t="s">
        <v>197</v>
      </c>
      <c r="B46" s="19">
        <v>3314.7400000000007</v>
      </c>
      <c r="C46" s="140">
        <v>4272.4100000000008</v>
      </c>
      <c r="D46" s="247">
        <f t="shared" si="12"/>
        <v>3.0711365291656245E-2</v>
      </c>
      <c r="E46" s="215">
        <f t="shared" si="13"/>
        <v>4.2988998206951227E-2</v>
      </c>
      <c r="F46" s="52">
        <f t="shared" si="14"/>
        <v>0.28891255422748086</v>
      </c>
      <c r="H46" s="19">
        <v>737.50499999999988</v>
      </c>
      <c r="I46" s="140">
        <v>1014.0680000000001</v>
      </c>
      <c r="J46" s="247">
        <f t="shared" si="15"/>
        <v>2.5461317098962377E-2</v>
      </c>
      <c r="K46" s="215">
        <f t="shared" si="16"/>
        <v>3.6392514827250685E-2</v>
      </c>
      <c r="L46" s="52">
        <f t="shared" si="17"/>
        <v>0.37499813560586065</v>
      </c>
      <c r="N46" s="40">
        <f t="shared" si="11"/>
        <v>2.2249256351931064</v>
      </c>
      <c r="O46" s="143">
        <f t="shared" si="11"/>
        <v>2.3735268852942482</v>
      </c>
      <c r="P46" s="52">
        <f t="shared" si="18"/>
        <v>6.6789310955215064E-2</v>
      </c>
    </row>
    <row r="47" spans="1:17" ht="20.100000000000001" customHeight="1" x14ac:dyDescent="0.25">
      <c r="A47" s="38" t="s">
        <v>196</v>
      </c>
      <c r="B47" s="19">
        <v>2879.34</v>
      </c>
      <c r="C47" s="140">
        <v>2368.92</v>
      </c>
      <c r="D47" s="247">
        <f t="shared" si="12"/>
        <v>2.6677344992028781E-2</v>
      </c>
      <c r="E47" s="215">
        <f t="shared" si="13"/>
        <v>2.3836077912094317E-2</v>
      </c>
      <c r="F47" s="52">
        <f t="shared" si="14"/>
        <v>-0.17726979099376941</v>
      </c>
      <c r="H47" s="19">
        <v>1194.1439999999998</v>
      </c>
      <c r="I47" s="140">
        <v>997.721</v>
      </c>
      <c r="J47" s="247">
        <f t="shared" si="15"/>
        <v>4.1226132766317959E-2</v>
      </c>
      <c r="K47" s="215">
        <f t="shared" si="16"/>
        <v>3.5805859455144404E-2</v>
      </c>
      <c r="L47" s="52">
        <f t="shared" si="17"/>
        <v>-0.16448853739582481</v>
      </c>
      <c r="N47" s="40">
        <f t="shared" si="11"/>
        <v>4.1472837525266195</v>
      </c>
      <c r="O47" s="143">
        <f t="shared" si="11"/>
        <v>4.2117125103422657</v>
      </c>
      <c r="P47" s="52">
        <f t="shared" si="18"/>
        <v>1.5535169923300932E-2</v>
      </c>
    </row>
    <row r="48" spans="1:17" ht="20.100000000000001" customHeight="1" x14ac:dyDescent="0.25">
      <c r="A48" s="38" t="s">
        <v>202</v>
      </c>
      <c r="B48" s="19">
        <v>589.61999999999989</v>
      </c>
      <c r="C48" s="140">
        <v>1595.3700000000001</v>
      </c>
      <c r="D48" s="247">
        <f t="shared" si="12"/>
        <v>5.4628825196746502E-3</v>
      </c>
      <c r="E48" s="215">
        <f t="shared" si="13"/>
        <v>1.6052616221154753E-2</v>
      </c>
      <c r="F48" s="52">
        <f t="shared" si="14"/>
        <v>1.7057596418031959</v>
      </c>
      <c r="H48" s="19">
        <v>147.59199999999998</v>
      </c>
      <c r="I48" s="140">
        <v>481.517</v>
      </c>
      <c r="J48" s="247">
        <f t="shared" si="15"/>
        <v>5.0954050660945421E-3</v>
      </c>
      <c r="K48" s="215">
        <f t="shared" si="16"/>
        <v>1.7280512314828262E-2</v>
      </c>
      <c r="L48" s="52">
        <f t="shared" si="17"/>
        <v>2.2624871266735327</v>
      </c>
      <c r="N48" s="40">
        <f t="shared" si="11"/>
        <v>2.5031715342084739</v>
      </c>
      <c r="O48" s="143">
        <f t="shared" si="11"/>
        <v>3.0182152102647031</v>
      </c>
      <c r="P48" s="52">
        <f t="shared" si="18"/>
        <v>0.20575644498094323</v>
      </c>
    </row>
    <row r="49" spans="1:16" ht="20.100000000000001" customHeight="1" x14ac:dyDescent="0.25">
      <c r="A49" s="38" t="s">
        <v>198</v>
      </c>
      <c r="B49" s="19">
        <v>1710.3700000000001</v>
      </c>
      <c r="C49" s="140">
        <v>1893.94</v>
      </c>
      <c r="D49" s="247">
        <f t="shared" si="12"/>
        <v>1.5846732429659668E-2</v>
      </c>
      <c r="E49" s="215">
        <f t="shared" si="13"/>
        <v>1.9056828175215673E-2</v>
      </c>
      <c r="F49" s="52">
        <f t="shared" si="14"/>
        <v>0.1073276542502499</v>
      </c>
      <c r="H49" s="19">
        <v>457.15699999999998</v>
      </c>
      <c r="I49" s="140">
        <v>474.75400000000008</v>
      </c>
      <c r="J49" s="247">
        <f t="shared" si="15"/>
        <v>1.5782698884767351E-2</v>
      </c>
      <c r="K49" s="215">
        <f t="shared" si="16"/>
        <v>1.7037804155437871E-2</v>
      </c>
      <c r="L49" s="52">
        <f t="shared" si="17"/>
        <v>3.8492246646119589E-2</v>
      </c>
      <c r="N49" s="40">
        <f t="shared" si="11"/>
        <v>2.6728544116185384</v>
      </c>
      <c r="O49" s="143">
        <f t="shared" si="11"/>
        <v>2.5067003178558989</v>
      </c>
      <c r="P49" s="52">
        <f t="shared" si="18"/>
        <v>-6.2163540610513643E-2</v>
      </c>
    </row>
    <row r="50" spans="1:16" ht="20.100000000000001" customHeight="1" x14ac:dyDescent="0.25">
      <c r="A50" s="38" t="s">
        <v>200</v>
      </c>
      <c r="B50" s="19">
        <v>1737.39</v>
      </c>
      <c r="C50" s="140">
        <v>1457.81</v>
      </c>
      <c r="D50" s="247">
        <f t="shared" si="12"/>
        <v>1.6097075168511145E-2</v>
      </c>
      <c r="E50" s="215">
        <f t="shared" si="13"/>
        <v>1.4668487218238782E-2</v>
      </c>
      <c r="F50" s="52">
        <f t="shared" si="14"/>
        <v>-0.16091954022988514</v>
      </c>
      <c r="H50" s="19">
        <v>556.81200000000001</v>
      </c>
      <c r="I50" s="140">
        <v>468.37799999999999</v>
      </c>
      <c r="J50" s="247">
        <f t="shared" si="15"/>
        <v>1.9223146821387573E-2</v>
      </c>
      <c r="K50" s="215">
        <f t="shared" si="16"/>
        <v>1.6808984515592661E-2</v>
      </c>
      <c r="L50" s="52">
        <f t="shared" si="17"/>
        <v>-0.1588220081463762</v>
      </c>
      <c r="N50" s="40">
        <f t="shared" si="11"/>
        <v>3.2048762799371473</v>
      </c>
      <c r="O50" s="143">
        <f t="shared" si="11"/>
        <v>3.2128878248880173</v>
      </c>
      <c r="P50" s="52">
        <f t="shared" si="18"/>
        <v>2.4997985104832487E-3</v>
      </c>
    </row>
    <row r="51" spans="1:16" ht="20.100000000000001" customHeight="1" x14ac:dyDescent="0.25">
      <c r="A51" s="38" t="s">
        <v>199</v>
      </c>
      <c r="B51" s="19">
        <v>1327.5300000000002</v>
      </c>
      <c r="C51" s="140">
        <v>1094.79</v>
      </c>
      <c r="D51" s="247">
        <f t="shared" si="12"/>
        <v>1.2299685274148927E-2</v>
      </c>
      <c r="E51" s="215">
        <f t="shared" si="13"/>
        <v>1.1015779231625271E-2</v>
      </c>
      <c r="F51" s="52">
        <f t="shared" si="14"/>
        <v>-0.17531807190797963</v>
      </c>
      <c r="H51" s="19">
        <v>470.77799999999996</v>
      </c>
      <c r="I51" s="140">
        <v>318.58199999999999</v>
      </c>
      <c r="J51" s="247">
        <f t="shared" si="15"/>
        <v>1.6252944646090957E-2</v>
      </c>
      <c r="K51" s="215">
        <f t="shared" si="16"/>
        <v>1.1433158485126417E-2</v>
      </c>
      <c r="L51" s="52">
        <f t="shared" si="17"/>
        <v>-0.32328613486611518</v>
      </c>
      <c r="N51" s="40">
        <f t="shared" si="11"/>
        <v>3.5462701407877777</v>
      </c>
      <c r="O51" s="143">
        <f t="shared" si="11"/>
        <v>2.9099827364152029</v>
      </c>
      <c r="P51" s="52">
        <f t="shared" si="18"/>
        <v>-0.17942440341875035</v>
      </c>
    </row>
    <row r="52" spans="1:16" ht="20.100000000000001" customHeight="1" x14ac:dyDescent="0.25">
      <c r="A52" s="38" t="s">
        <v>205</v>
      </c>
      <c r="B52" s="19">
        <v>508.2700000000001</v>
      </c>
      <c r="C52" s="140">
        <v>466.02</v>
      </c>
      <c r="D52" s="247">
        <f t="shared" si="12"/>
        <v>4.7091674269445329E-3</v>
      </c>
      <c r="E52" s="215">
        <f t="shared" si="13"/>
        <v>4.6890941984508525E-3</v>
      </c>
      <c r="F52" s="52">
        <f t="shared" si="14"/>
        <v>-8.3125110669526242E-2</v>
      </c>
      <c r="H52" s="19">
        <v>118.43000000000002</v>
      </c>
      <c r="I52" s="140">
        <v>127.449</v>
      </c>
      <c r="J52" s="247">
        <f t="shared" si="15"/>
        <v>4.0886282588322997E-3</v>
      </c>
      <c r="K52" s="215">
        <f t="shared" si="16"/>
        <v>4.5738447739385049E-3</v>
      </c>
      <c r="L52" s="52">
        <f t="shared" si="17"/>
        <v>7.6154690534492739E-2</v>
      </c>
      <c r="N52" s="40">
        <f t="shared" ref="N52:N53" si="19">(H52/B52)*10</f>
        <v>2.3300607944596377</v>
      </c>
      <c r="O52" s="143">
        <f t="shared" ref="O52:O53" si="20">(I52/C52)*10</f>
        <v>2.7348397064503671</v>
      </c>
      <c r="P52" s="52">
        <f t="shared" ref="P52:P53" si="21">(O52-N52)/N52</f>
        <v>0.17372032221356756</v>
      </c>
    </row>
    <row r="53" spans="1:16" ht="20.100000000000001" customHeight="1" x14ac:dyDescent="0.25">
      <c r="A53" s="38" t="s">
        <v>203</v>
      </c>
      <c r="B53" s="19">
        <v>222.21</v>
      </c>
      <c r="C53" s="140">
        <v>268</v>
      </c>
      <c r="D53" s="247">
        <f t="shared" si="12"/>
        <v>2.0587957068907165E-3</v>
      </c>
      <c r="E53" s="215">
        <f t="shared" si="13"/>
        <v>2.6966165511884224E-3</v>
      </c>
      <c r="F53" s="52">
        <f t="shared" si="14"/>
        <v>0.20606633364835061</v>
      </c>
      <c r="H53" s="19">
        <v>98.082999999999998</v>
      </c>
      <c r="I53" s="140">
        <v>126.042</v>
      </c>
      <c r="J53" s="247">
        <f t="shared" si="15"/>
        <v>3.3861768598416652E-3</v>
      </c>
      <c r="K53" s="215">
        <f t="shared" si="16"/>
        <v>4.5233508540416722E-3</v>
      </c>
      <c r="L53" s="52">
        <f t="shared" si="17"/>
        <v>0.28505449466268368</v>
      </c>
      <c r="N53" s="40">
        <f t="shared" si="19"/>
        <v>4.4139777687772828</v>
      </c>
      <c r="O53" s="143">
        <f t="shared" si="20"/>
        <v>4.7030597014925375</v>
      </c>
      <c r="P53" s="52">
        <f t="shared" si="21"/>
        <v>6.5492385294757247E-2</v>
      </c>
    </row>
    <row r="54" spans="1:16" ht="20.100000000000001" customHeight="1" x14ac:dyDescent="0.25">
      <c r="A54" s="38" t="s">
        <v>201</v>
      </c>
      <c r="B54" s="19">
        <v>1798.5900000000004</v>
      </c>
      <c r="C54" s="140">
        <v>261.49</v>
      </c>
      <c r="D54" s="247">
        <f t="shared" si="12"/>
        <v>1.6664098692482671E-2</v>
      </c>
      <c r="E54" s="215">
        <f t="shared" si="13"/>
        <v>2.6311129177994798E-3</v>
      </c>
      <c r="F54" s="52">
        <f t="shared" si="14"/>
        <v>-0.8546138919931725</v>
      </c>
      <c r="H54" s="19">
        <v>653.97700000000009</v>
      </c>
      <c r="I54" s="140">
        <v>119.07900000000001</v>
      </c>
      <c r="J54" s="247">
        <f t="shared" si="15"/>
        <v>2.257763102952268E-2</v>
      </c>
      <c r="K54" s="215">
        <f t="shared" si="16"/>
        <v>4.2734651651705645E-3</v>
      </c>
      <c r="L54" s="52">
        <f t="shared" si="17"/>
        <v>-0.81791561476932684</v>
      </c>
      <c r="N54" s="40">
        <f t="shared" ref="N54" si="22">(H54/B54)*10</f>
        <v>3.6360537976970848</v>
      </c>
      <c r="O54" s="143">
        <f t="shared" ref="O54" si="23">(I54/C54)*10</f>
        <v>4.5538643925197908</v>
      </c>
      <c r="P54" s="52">
        <f t="shared" ref="P54" si="24">(O54-N54)/N54</f>
        <v>0.25241942113287941</v>
      </c>
    </row>
    <row r="55" spans="1:16" ht="20.100000000000001" customHeight="1" x14ac:dyDescent="0.25">
      <c r="A55" s="38" t="s">
        <v>206</v>
      </c>
      <c r="B55" s="19">
        <v>492.42999999999995</v>
      </c>
      <c r="C55" s="140">
        <v>260.99</v>
      </c>
      <c r="D55" s="247">
        <f t="shared" si="12"/>
        <v>4.5624083972107257E-3</v>
      </c>
      <c r="E55" s="215">
        <f t="shared" si="13"/>
        <v>2.6260819167711431E-3</v>
      </c>
      <c r="F55" s="52">
        <f t="shared" si="14"/>
        <v>-0.46999573543447792</v>
      </c>
      <c r="H55" s="19">
        <v>214.78100000000003</v>
      </c>
      <c r="I55" s="140">
        <v>88.693000000000012</v>
      </c>
      <c r="J55" s="247">
        <f t="shared" si="15"/>
        <v>7.4150102681774903E-3</v>
      </c>
      <c r="K55" s="215">
        <f t="shared" si="16"/>
        <v>3.1829831111654691E-3</v>
      </c>
      <c r="L55" s="52">
        <f t="shared" si="17"/>
        <v>-0.58705378967413324</v>
      </c>
      <c r="N55" s="40">
        <f t="shared" si="11"/>
        <v>4.3616554637207328</v>
      </c>
      <c r="O55" s="143">
        <f t="shared" si="11"/>
        <v>3.3983294379094984</v>
      </c>
      <c r="P55" s="52">
        <f t="shared" si="18"/>
        <v>-0.22086247614557436</v>
      </c>
    </row>
    <row r="56" spans="1:16" ht="20.100000000000001" customHeight="1" x14ac:dyDescent="0.25">
      <c r="A56" s="38" t="s">
        <v>204</v>
      </c>
      <c r="B56" s="19">
        <v>899.31</v>
      </c>
      <c r="C56" s="140">
        <v>195.37</v>
      </c>
      <c r="D56" s="247">
        <f t="shared" si="12"/>
        <v>8.3321883225952482E-3</v>
      </c>
      <c r="E56" s="215">
        <f t="shared" si="13"/>
        <v>1.9658133418122463E-3</v>
      </c>
      <c r="F56" s="52">
        <f t="shared" si="14"/>
        <v>-0.78275566823453535</v>
      </c>
      <c r="H56" s="19">
        <v>195.298</v>
      </c>
      <c r="I56" s="140">
        <v>52.88</v>
      </c>
      <c r="J56" s="247">
        <f t="shared" si="15"/>
        <v>6.7423872472636192E-3</v>
      </c>
      <c r="K56" s="215">
        <f t="shared" si="16"/>
        <v>1.8977387947011601E-3</v>
      </c>
      <c r="L56" s="52">
        <f t="shared" si="17"/>
        <v>-0.72923429835430986</v>
      </c>
      <c r="N56" s="40">
        <f t="shared" ref="N56" si="25">(H56/B56)*10</f>
        <v>2.17164270385073</v>
      </c>
      <c r="O56" s="143">
        <f t="shared" ref="O56" si="26">(I56/C56)*10</f>
        <v>2.7066591595434302</v>
      </c>
      <c r="P56" s="52">
        <f t="shared" ref="P56" si="27">(O56-N56)/N56</f>
        <v>0.24636486229710605</v>
      </c>
    </row>
    <row r="57" spans="1:16" ht="20.100000000000001" customHeight="1" x14ac:dyDescent="0.25">
      <c r="A57" s="38" t="s">
        <v>213</v>
      </c>
      <c r="B57" s="19">
        <v>14.12</v>
      </c>
      <c r="C57" s="140">
        <v>17.29</v>
      </c>
      <c r="D57" s="247">
        <f t="shared" si="12"/>
        <v>1.3082307448493278E-4</v>
      </c>
      <c r="E57" s="215">
        <f t="shared" si="13"/>
        <v>1.739720155598799E-4</v>
      </c>
      <c r="F57" s="52">
        <f t="shared" si="14"/>
        <v>0.2245042492917847</v>
      </c>
      <c r="H57" s="19">
        <v>15.144999999999998</v>
      </c>
      <c r="I57" s="140">
        <v>34.491999999999997</v>
      </c>
      <c r="J57" s="247">
        <f t="shared" si="15"/>
        <v>5.228597059867868E-4</v>
      </c>
      <c r="K57" s="215">
        <f t="shared" si="16"/>
        <v>1.2378367342441832E-3</v>
      </c>
      <c r="L57" s="52">
        <f t="shared" si="17"/>
        <v>1.2774513040607465</v>
      </c>
      <c r="N57" s="40">
        <f t="shared" ref="N57" si="28">(H57/B57)*10</f>
        <v>10.725920679886684</v>
      </c>
      <c r="O57" s="143">
        <f t="shared" ref="O57" si="29">(I57/C57)*10</f>
        <v>19.949103528050895</v>
      </c>
      <c r="P57" s="52">
        <f t="shared" ref="P57" si="30">(O57-N57)/N57</f>
        <v>0.8598966115290767</v>
      </c>
    </row>
    <row r="58" spans="1:16" ht="20.100000000000001" customHeight="1" x14ac:dyDescent="0.25">
      <c r="A58" s="38" t="s">
        <v>207</v>
      </c>
      <c r="B58" s="19">
        <v>70.600000000000009</v>
      </c>
      <c r="C58" s="140">
        <v>64.570000000000007</v>
      </c>
      <c r="D58" s="247">
        <f t="shared" si="12"/>
        <v>6.5411537242466406E-4</v>
      </c>
      <c r="E58" s="215">
        <f t="shared" si="13"/>
        <v>6.4970347279938966E-4</v>
      </c>
      <c r="F58" s="52">
        <f t="shared" si="14"/>
        <v>-8.541076487252125E-2</v>
      </c>
      <c r="H58" s="19">
        <v>32.962999999999994</v>
      </c>
      <c r="I58" s="140">
        <v>32.962999999999994</v>
      </c>
      <c r="J58" s="247">
        <f t="shared" si="15"/>
        <v>1.1380009566485608E-3</v>
      </c>
      <c r="K58" s="215">
        <f t="shared" si="16"/>
        <v>1.1829645213641137E-3</v>
      </c>
      <c r="L58" s="52">
        <f t="shared" si="17"/>
        <v>0</v>
      </c>
      <c r="N58" s="40">
        <f t="shared" ref="N58" si="31">(H58/B58)*10</f>
        <v>4.66898016997167</v>
      </c>
      <c r="O58" s="143">
        <f t="shared" ref="O58" si="32">(I58/C58)*10</f>
        <v>5.1050023230602442</v>
      </c>
      <c r="P58" s="52">
        <f t="shared" ref="P58" si="33">(O58-N58)/N58</f>
        <v>9.3387021836766518E-2</v>
      </c>
    </row>
    <row r="59" spans="1:16" ht="20.100000000000001" customHeight="1" x14ac:dyDescent="0.25">
      <c r="A59" s="38" t="s">
        <v>209</v>
      </c>
      <c r="B59" s="19">
        <v>53.39</v>
      </c>
      <c r="C59" s="140">
        <v>62.8</v>
      </c>
      <c r="D59" s="247">
        <f t="shared" si="12"/>
        <v>4.9466316903332586E-4</v>
      </c>
      <c r="E59" s="215">
        <f t="shared" si="13"/>
        <v>6.3189372915907797E-4</v>
      </c>
      <c r="F59" s="52">
        <f t="shared" si="14"/>
        <v>0.1762502341262408</v>
      </c>
      <c r="H59" s="19">
        <v>15.377000000000002</v>
      </c>
      <c r="I59" s="140">
        <v>26.501999999999995</v>
      </c>
      <c r="J59" s="247">
        <f t="shared" si="15"/>
        <v>5.3086917787776981E-4</v>
      </c>
      <c r="K59" s="215">
        <f t="shared" si="16"/>
        <v>9.5109443148960163E-4</v>
      </c>
      <c r="L59" s="52">
        <f t="shared" si="17"/>
        <v>0.72348312414645188</v>
      </c>
      <c r="N59" s="40">
        <f t="shared" ref="N59" si="34">(H59/B59)*10</f>
        <v>2.8801273646750332</v>
      </c>
      <c r="O59" s="143">
        <f t="shared" ref="O59" si="35">(I59/C59)*10</f>
        <v>4.2200636942675152</v>
      </c>
      <c r="P59" s="52">
        <f t="shared" ref="P59" si="36">(O59-N59)/N59</f>
        <v>0.46523509551240555</v>
      </c>
    </row>
    <row r="60" spans="1:16" ht="20.100000000000001" customHeight="1" x14ac:dyDescent="0.25">
      <c r="A60" s="38" t="s">
        <v>210</v>
      </c>
      <c r="B60" s="19">
        <v>135.44000000000003</v>
      </c>
      <c r="C60" s="140">
        <v>100.35000000000001</v>
      </c>
      <c r="D60" s="247">
        <f t="shared" si="12"/>
        <v>1.2548638249461261E-3</v>
      </c>
      <c r="E60" s="215">
        <f t="shared" si="13"/>
        <v>1.0097219063871575E-3</v>
      </c>
      <c r="F60" s="52">
        <f t="shared" si="14"/>
        <v>-0.25908151210868291</v>
      </c>
      <c r="H60" s="19">
        <v>53.530000000000008</v>
      </c>
      <c r="I60" s="140">
        <v>24.741</v>
      </c>
      <c r="J60" s="247">
        <f t="shared" si="15"/>
        <v>1.8480475445013342E-3</v>
      </c>
      <c r="K60" s="215">
        <f t="shared" si="16"/>
        <v>8.8789628441190245E-4</v>
      </c>
      <c r="L60" s="52">
        <f t="shared" si="17"/>
        <v>-0.53781057351018124</v>
      </c>
      <c r="N60" s="40">
        <f t="shared" si="11"/>
        <v>3.9523036030714707</v>
      </c>
      <c r="O60" s="143">
        <f t="shared" si="11"/>
        <v>2.4654708520179369</v>
      </c>
      <c r="P60" s="52">
        <f t="shared" si="18"/>
        <v>-0.37619396189555504</v>
      </c>
    </row>
    <row r="61" spans="1:16" ht="20.100000000000001" customHeight="1" thickBot="1" x14ac:dyDescent="0.3">
      <c r="A61" s="8" t="s">
        <v>17</v>
      </c>
      <c r="B61" s="19">
        <f>B62-SUM(B39:B60)</f>
        <v>280.93999999998778</v>
      </c>
      <c r="C61" s="140">
        <f>C62-SUM(C39:C60)</f>
        <v>211.97000000001572</v>
      </c>
      <c r="D61" s="247">
        <f t="shared" si="12"/>
        <v>2.6029344579175224E-3</v>
      </c>
      <c r="E61" s="215">
        <f t="shared" si="13"/>
        <v>2.1328425759531799E-3</v>
      </c>
      <c r="F61" s="52">
        <f t="shared" si="14"/>
        <v>-0.24549725920116416</v>
      </c>
      <c r="H61" s="19">
        <f>H62-SUM(H39:H60)</f>
        <v>60.139999999999418</v>
      </c>
      <c r="I61" s="140">
        <f>I62-SUM(I39:I60)</f>
        <v>41.239999999997963</v>
      </c>
      <c r="J61" s="247">
        <f t="shared" si="15"/>
        <v>2.0762484462228496E-3</v>
      </c>
      <c r="K61" s="215">
        <f t="shared" si="16"/>
        <v>1.4800065789234487E-3</v>
      </c>
      <c r="L61" s="52">
        <f t="shared" si="17"/>
        <v>-0.31426671100767606</v>
      </c>
      <c r="N61" s="40">
        <f t="shared" si="11"/>
        <v>2.14067060582338</v>
      </c>
      <c r="O61" s="143">
        <f t="shared" si="11"/>
        <v>1.9455583337262303</v>
      </c>
      <c r="P61" s="52">
        <f t="shared" si="18"/>
        <v>-9.1145396945412988E-2</v>
      </c>
    </row>
    <row r="62" spans="1:16" s="1" customFormat="1" ht="26.25" customHeight="1" thickBot="1" x14ac:dyDescent="0.3">
      <c r="A62" s="12" t="s">
        <v>18</v>
      </c>
      <c r="B62" s="17">
        <v>107932.03</v>
      </c>
      <c r="C62" s="145">
        <v>99383.800000000032</v>
      </c>
      <c r="D62" s="253">
        <f>SUM(D39:D61)</f>
        <v>0.99999999999999989</v>
      </c>
      <c r="E62" s="254">
        <f>SUM(E39:E61)</f>
        <v>1</v>
      </c>
      <c r="F62" s="57">
        <f t="shared" si="14"/>
        <v>-7.9200122521553298E-2</v>
      </c>
      <c r="H62" s="17">
        <v>28965.704999999994</v>
      </c>
      <c r="I62" s="145">
        <v>27864.741000000002</v>
      </c>
      <c r="J62" s="253">
        <f t="shared" si="15"/>
        <v>1</v>
      </c>
      <c r="K62" s="254">
        <f t="shared" si="16"/>
        <v>1</v>
      </c>
      <c r="L62" s="57">
        <f t="shared" si="17"/>
        <v>-3.8009225047344539E-2</v>
      </c>
      <c r="N62" s="37">
        <f t="shared" si="11"/>
        <v>2.683698712977046</v>
      </c>
      <c r="O62" s="150">
        <f t="shared" si="11"/>
        <v>2.803750812506665</v>
      </c>
      <c r="P62" s="57">
        <f t="shared" si="18"/>
        <v>4.4733821628003982E-2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B37</f>
        <v>ago</v>
      </c>
      <c r="C66" s="347"/>
      <c r="D66" s="353" t="str">
        <f>B66</f>
        <v>ago</v>
      </c>
      <c r="E66" s="347"/>
      <c r="F66" s="131" t="str">
        <f>F5</f>
        <v>2023 /2022</v>
      </c>
      <c r="H66" s="342" t="str">
        <f>B66</f>
        <v>ago</v>
      </c>
      <c r="I66" s="347"/>
      <c r="J66" s="353" t="str">
        <f>B66</f>
        <v>ago</v>
      </c>
      <c r="K66" s="343"/>
      <c r="L66" s="131" t="str">
        <f>F66</f>
        <v>2023 /2022</v>
      </c>
      <c r="N66" s="342" t="str">
        <f>B66</f>
        <v>ago</v>
      </c>
      <c r="O66" s="343"/>
      <c r="P66" s="131" t="str">
        <f>L66</f>
        <v>2023 /2022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2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0">
        <f>L38</f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152</v>
      </c>
      <c r="B68" s="39">
        <v>14962.589999999998</v>
      </c>
      <c r="C68" s="147">
        <v>20437.869999999995</v>
      </c>
      <c r="D68" s="247">
        <f>B68/$B$96</f>
        <v>0.10494636878279356</v>
      </c>
      <c r="E68" s="246">
        <f>C68/$C$96</f>
        <v>0.12487378429361548</v>
      </c>
      <c r="F68" s="52">
        <f>(C68-B68)/B68</f>
        <v>0.36593129932718854</v>
      </c>
      <c r="H68" s="19">
        <v>7424.5219999999999</v>
      </c>
      <c r="I68" s="147">
        <v>8254.15</v>
      </c>
      <c r="J68" s="245">
        <f>H68/$H$96</f>
        <v>0.1799621005714292</v>
      </c>
      <c r="K68" s="246">
        <f>I68/$I$96</f>
        <v>0.2034187881266212</v>
      </c>
      <c r="L68" s="52">
        <f t="shared" ref="L68:L70" si="37">(I68-H68)/H68</f>
        <v>0.11174160437533887</v>
      </c>
      <c r="N68" s="40">
        <f t="shared" ref="N68:O78" si="38">(H68/B68)*10</f>
        <v>4.962056702749992</v>
      </c>
      <c r="O68" s="143">
        <f t="shared" si="38"/>
        <v>4.0386547130400583</v>
      </c>
      <c r="P68" s="52">
        <f t="shared" ref="P68:P69" si="39">(O68-N68)/N68</f>
        <v>-0.18609259124309896</v>
      </c>
    </row>
    <row r="69" spans="1:16" ht="20.100000000000001" customHeight="1" x14ac:dyDescent="0.25">
      <c r="A69" s="38" t="s">
        <v>153</v>
      </c>
      <c r="B69" s="19">
        <v>22520.600000000006</v>
      </c>
      <c r="C69" s="140">
        <v>23779.239999999994</v>
      </c>
      <c r="D69" s="247">
        <f t="shared" ref="D69:D95" si="40">B69/$B$96</f>
        <v>0.1579576258394958</v>
      </c>
      <c r="E69" s="215">
        <f t="shared" ref="E69:E95" si="41">C69/$C$96</f>
        <v>0.14528929318104641</v>
      </c>
      <c r="F69" s="52">
        <f>(C69-B69)/B69</f>
        <v>5.5888386632682439E-2</v>
      </c>
      <c r="H69" s="19">
        <v>6795.0290000000005</v>
      </c>
      <c r="I69" s="140">
        <v>6814.3839999999973</v>
      </c>
      <c r="J69" s="214">
        <f t="shared" ref="J69:J95" si="42">H69/$H$96</f>
        <v>0.16470389504991406</v>
      </c>
      <c r="K69" s="215">
        <f t="shared" ref="K69:K95" si="43">I69/$I$96</f>
        <v>0.16793658161160593</v>
      </c>
      <c r="L69" s="52">
        <f t="shared" si="37"/>
        <v>2.8484057978261511E-3</v>
      </c>
      <c r="N69" s="40">
        <f t="shared" si="38"/>
        <v>3.0172504284965758</v>
      </c>
      <c r="O69" s="143">
        <f t="shared" si="38"/>
        <v>2.8656862035960771</v>
      </c>
      <c r="P69" s="52">
        <f t="shared" si="39"/>
        <v>-5.0232563883011713E-2</v>
      </c>
    </row>
    <row r="70" spans="1:16" ht="20.100000000000001" customHeight="1" x14ac:dyDescent="0.25">
      <c r="A70" s="38" t="s">
        <v>155</v>
      </c>
      <c r="B70" s="19">
        <v>32747.780000000002</v>
      </c>
      <c r="C70" s="140">
        <v>54240.01999999999</v>
      </c>
      <c r="D70" s="247">
        <f t="shared" si="40"/>
        <v>0.22969022052317092</v>
      </c>
      <c r="E70" s="215">
        <f t="shared" si="41"/>
        <v>0.33140227223098051</v>
      </c>
      <c r="F70" s="52">
        <f>(C70-B70)/B70</f>
        <v>0.65629609091058949</v>
      </c>
      <c r="H70" s="19">
        <v>4756.353000000001</v>
      </c>
      <c r="I70" s="140">
        <v>4989.286000000001</v>
      </c>
      <c r="J70" s="214">
        <f t="shared" si="42"/>
        <v>0.11528867137025375</v>
      </c>
      <c r="K70" s="215">
        <f t="shared" si="43"/>
        <v>0.12295808917176422</v>
      </c>
      <c r="L70" s="52">
        <f t="shared" si="37"/>
        <v>4.8973026182034834E-2</v>
      </c>
      <c r="N70" s="40">
        <f t="shared" ref="N70" si="44">(H70/B70)*10</f>
        <v>1.4524199808353422</v>
      </c>
      <c r="O70" s="143">
        <f t="shared" ref="O70" si="45">(I70/C70)*10</f>
        <v>0.91985327439038589</v>
      </c>
      <c r="P70" s="52">
        <f t="shared" ref="P70" si="46">(O70-N70)/N70</f>
        <v>-0.36667541996954411</v>
      </c>
    </row>
    <row r="71" spans="1:16" ht="20.100000000000001" customHeight="1" x14ac:dyDescent="0.25">
      <c r="A71" s="38" t="s">
        <v>154</v>
      </c>
      <c r="B71" s="19">
        <v>9207.3899999999976</v>
      </c>
      <c r="C71" s="140">
        <v>11536.230000000003</v>
      </c>
      <c r="D71" s="247">
        <f t="shared" si="40"/>
        <v>6.4579871965148111E-2</v>
      </c>
      <c r="E71" s="215">
        <f t="shared" si="41"/>
        <v>7.0485461380346212E-2</v>
      </c>
      <c r="F71" s="52">
        <f t="shared" ref="F71:F96" si="47">(C71-B71)/B71</f>
        <v>0.25293161254166557</v>
      </c>
      <c r="H71" s="19">
        <v>4325.7240000000002</v>
      </c>
      <c r="I71" s="140">
        <v>4706.6149999999998</v>
      </c>
      <c r="J71" s="214">
        <f t="shared" si="42"/>
        <v>0.10485070655487923</v>
      </c>
      <c r="K71" s="215">
        <f t="shared" si="43"/>
        <v>0.11599182465530397</v>
      </c>
      <c r="L71" s="52">
        <f t="shared" ref="L71:L96" si="48">(I71-H71)/H71</f>
        <v>8.8052543343033349E-2</v>
      </c>
      <c r="N71" s="40">
        <f t="shared" ref="N71" si="49">(H71/B71)*10</f>
        <v>4.6981001130613578</v>
      </c>
      <c r="O71" s="143">
        <f t="shared" si="38"/>
        <v>4.0798553773633142</v>
      </c>
      <c r="P71" s="52">
        <f t="shared" ref="P71:P96" si="50">(O71-N71)/N71</f>
        <v>-0.13159462778991002</v>
      </c>
    </row>
    <row r="72" spans="1:16" ht="20.100000000000001" customHeight="1" x14ac:dyDescent="0.25">
      <c r="A72" s="38" t="s">
        <v>178</v>
      </c>
      <c r="B72" s="19">
        <v>20257.489999999998</v>
      </c>
      <c r="C72" s="140">
        <v>12724.499999999998</v>
      </c>
      <c r="D72" s="247">
        <f t="shared" si="40"/>
        <v>0.14208435946943362</v>
      </c>
      <c r="E72" s="215">
        <f t="shared" si="41"/>
        <v>7.7745697973620062E-2</v>
      </c>
      <c r="F72" s="52">
        <f t="shared" si="47"/>
        <v>-0.37186196315535641</v>
      </c>
      <c r="H72" s="19">
        <v>7071.8649999999998</v>
      </c>
      <c r="I72" s="140">
        <v>4148.2709999999997</v>
      </c>
      <c r="J72" s="214">
        <f t="shared" si="42"/>
        <v>0.1714140897363588</v>
      </c>
      <c r="K72" s="215">
        <f t="shared" si="43"/>
        <v>0.10223175731490305</v>
      </c>
      <c r="L72" s="52">
        <f t="shared" si="48"/>
        <v>-0.41341202073286187</v>
      </c>
      <c r="N72" s="40">
        <f t="shared" si="38"/>
        <v>3.490987777854019</v>
      </c>
      <c r="O72" s="143">
        <f t="shared" si="38"/>
        <v>3.2600660143817048</v>
      </c>
      <c r="P72" s="52">
        <f t="shared" si="50"/>
        <v>-6.6147972484242409E-2</v>
      </c>
    </row>
    <row r="73" spans="1:16" ht="20.100000000000001" customHeight="1" x14ac:dyDescent="0.25">
      <c r="A73" s="38" t="s">
        <v>156</v>
      </c>
      <c r="B73" s="19">
        <v>5232.34</v>
      </c>
      <c r="C73" s="140">
        <v>5551.9800000000005</v>
      </c>
      <c r="D73" s="247">
        <f t="shared" si="40"/>
        <v>3.6699200020648977E-2</v>
      </c>
      <c r="E73" s="215">
        <f t="shared" si="41"/>
        <v>3.3922162775400153E-2</v>
      </c>
      <c r="F73" s="52">
        <f t="shared" si="47"/>
        <v>6.1089302300691532E-2</v>
      </c>
      <c r="H73" s="19">
        <v>1540.5550000000003</v>
      </c>
      <c r="I73" s="140">
        <v>1995.3670000000002</v>
      </c>
      <c r="J73" s="214">
        <f t="shared" si="42"/>
        <v>3.7341328350271999E-2</v>
      </c>
      <c r="K73" s="215">
        <f t="shared" si="43"/>
        <v>4.9174674195144485E-2</v>
      </c>
      <c r="L73" s="52">
        <f t="shared" si="48"/>
        <v>0.29522607112371829</v>
      </c>
      <c r="N73" s="40">
        <f t="shared" si="38"/>
        <v>2.9442945221449679</v>
      </c>
      <c r="O73" s="143">
        <f t="shared" si="38"/>
        <v>3.5939736814613887</v>
      </c>
      <c r="P73" s="52">
        <f t="shared" si="50"/>
        <v>0.22065698741412551</v>
      </c>
    </row>
    <row r="74" spans="1:16" ht="20.100000000000001" customHeight="1" x14ac:dyDescent="0.25">
      <c r="A74" s="38" t="s">
        <v>159</v>
      </c>
      <c r="B74" s="19">
        <v>489.11</v>
      </c>
      <c r="C74" s="140">
        <v>501.86000000000007</v>
      </c>
      <c r="D74" s="247">
        <f t="shared" si="40"/>
        <v>3.4305770882816521E-3</v>
      </c>
      <c r="E74" s="215">
        <f t="shared" si="41"/>
        <v>3.0663252768313863E-3</v>
      </c>
      <c r="F74" s="52">
        <f t="shared" si="47"/>
        <v>2.60677557195724E-2</v>
      </c>
      <c r="H74" s="19">
        <v>1196.9290000000001</v>
      </c>
      <c r="I74" s="140">
        <v>1296.9069999999999</v>
      </c>
      <c r="J74" s="214">
        <f t="shared" si="42"/>
        <v>2.9012218843834012E-2</v>
      </c>
      <c r="K74" s="215">
        <f t="shared" si="43"/>
        <v>3.1961528473910934E-2</v>
      </c>
      <c r="L74" s="52">
        <f t="shared" si="48"/>
        <v>8.3528764028609745E-2</v>
      </c>
      <c r="N74" s="40">
        <f t="shared" si="38"/>
        <v>24.471570812291716</v>
      </c>
      <c r="O74" s="143">
        <f t="shared" si="38"/>
        <v>25.842007731239782</v>
      </c>
      <c r="P74" s="52">
        <f t="shared" si="50"/>
        <v>5.6001183146760454E-2</v>
      </c>
    </row>
    <row r="75" spans="1:16" ht="20.100000000000001" customHeight="1" x14ac:dyDescent="0.25">
      <c r="A75" s="38" t="s">
        <v>157</v>
      </c>
      <c r="B75" s="19">
        <v>1670.83</v>
      </c>
      <c r="C75" s="140">
        <v>2756.67</v>
      </c>
      <c r="D75" s="247">
        <f t="shared" si="40"/>
        <v>1.1719063434429132E-2</v>
      </c>
      <c r="E75" s="215">
        <f t="shared" si="41"/>
        <v>1.6843037701515913E-2</v>
      </c>
      <c r="F75" s="52">
        <f t="shared" si="47"/>
        <v>0.64988059826553279</v>
      </c>
      <c r="H75" s="19">
        <v>438.25999999999993</v>
      </c>
      <c r="I75" s="140">
        <v>991.12</v>
      </c>
      <c r="J75" s="214">
        <f t="shared" si="42"/>
        <v>1.0622931711487224E-2</v>
      </c>
      <c r="K75" s="215">
        <f t="shared" si="43"/>
        <v>2.4425583408110688E-2</v>
      </c>
      <c r="L75" s="52">
        <f t="shared" si="48"/>
        <v>1.261488614064711</v>
      </c>
      <c r="N75" s="40">
        <f t="shared" si="38"/>
        <v>2.623007726698706</v>
      </c>
      <c r="O75" s="143">
        <f t="shared" si="38"/>
        <v>3.5953523635400679</v>
      </c>
      <c r="P75" s="52">
        <f t="shared" si="50"/>
        <v>0.3706983501970641</v>
      </c>
    </row>
    <row r="76" spans="1:16" ht="20.100000000000001" customHeight="1" x14ac:dyDescent="0.25">
      <c r="A76" s="38" t="s">
        <v>158</v>
      </c>
      <c r="B76" s="19">
        <v>4544.55</v>
      </c>
      <c r="C76" s="140">
        <v>3737.9399999999996</v>
      </c>
      <c r="D76" s="247">
        <f t="shared" si="40"/>
        <v>3.1875097844146272E-2</v>
      </c>
      <c r="E76" s="215">
        <f t="shared" si="41"/>
        <v>2.2838520514245227E-2</v>
      </c>
      <c r="F76" s="52">
        <f t="shared" si="47"/>
        <v>-0.17748952041456262</v>
      </c>
      <c r="H76" s="19">
        <v>989.56700000000012</v>
      </c>
      <c r="I76" s="140">
        <v>731.79700000000003</v>
      </c>
      <c r="J76" s="214">
        <f t="shared" si="42"/>
        <v>2.398599613229882E-2</v>
      </c>
      <c r="K76" s="215">
        <f t="shared" si="43"/>
        <v>1.8034716947801656E-2</v>
      </c>
      <c r="L76" s="52">
        <f t="shared" si="48"/>
        <v>-0.26048766783855976</v>
      </c>
      <c r="N76" s="40">
        <f t="shared" si="38"/>
        <v>2.1774807186630141</v>
      </c>
      <c r="O76" s="143">
        <f t="shared" si="38"/>
        <v>1.9577548061231589</v>
      </c>
      <c r="P76" s="52">
        <f t="shared" si="50"/>
        <v>-0.10090831604459312</v>
      </c>
    </row>
    <row r="77" spans="1:16" ht="20.100000000000001" customHeight="1" x14ac:dyDescent="0.25">
      <c r="A77" s="38" t="s">
        <v>162</v>
      </c>
      <c r="B77" s="19">
        <v>9200.0200000000023</v>
      </c>
      <c r="C77" s="140">
        <v>8778.6000000000022</v>
      </c>
      <c r="D77" s="247">
        <f t="shared" si="40"/>
        <v>6.4528179394682125E-2</v>
      </c>
      <c r="E77" s="215">
        <f t="shared" si="41"/>
        <v>5.3636558154050953E-2</v>
      </c>
      <c r="F77" s="52">
        <f t="shared" si="47"/>
        <v>-4.5806422159951822E-2</v>
      </c>
      <c r="H77" s="19">
        <v>732.11500000000012</v>
      </c>
      <c r="I77" s="140">
        <v>636.2940000000001</v>
      </c>
      <c r="J77" s="214">
        <f t="shared" si="42"/>
        <v>1.7745647902969633E-2</v>
      </c>
      <c r="K77" s="215">
        <f t="shared" si="43"/>
        <v>1.5681100340100475E-2</v>
      </c>
      <c r="L77" s="52">
        <f t="shared" si="48"/>
        <v>-0.1308824433319902</v>
      </c>
      <c r="N77" s="40">
        <f t="shared" si="38"/>
        <v>0.79577544396642608</v>
      </c>
      <c r="O77" s="143">
        <f t="shared" si="38"/>
        <v>0.72482400382748946</v>
      </c>
      <c r="P77" s="52">
        <f t="shared" si="50"/>
        <v>-8.9160127617521803E-2</v>
      </c>
    </row>
    <row r="78" spans="1:16" ht="20.100000000000001" customHeight="1" x14ac:dyDescent="0.25">
      <c r="A78" s="38" t="s">
        <v>160</v>
      </c>
      <c r="B78" s="19">
        <v>2346.5700000000002</v>
      </c>
      <c r="C78" s="140">
        <v>1569.3799999999999</v>
      </c>
      <c r="D78" s="247">
        <f t="shared" si="40"/>
        <v>1.6458647907524028E-2</v>
      </c>
      <c r="E78" s="215">
        <f t="shared" si="41"/>
        <v>9.5887888314542709E-3</v>
      </c>
      <c r="F78" s="52">
        <f t="shared" si="47"/>
        <v>-0.33120256374197243</v>
      </c>
      <c r="H78" s="19">
        <v>932.97500000000014</v>
      </c>
      <c r="I78" s="140">
        <v>489.32499999999999</v>
      </c>
      <c r="J78" s="214">
        <f t="shared" si="42"/>
        <v>2.2614269414331211E-2</v>
      </c>
      <c r="K78" s="215">
        <f t="shared" si="43"/>
        <v>1.2059133708505289E-2</v>
      </c>
      <c r="L78" s="52">
        <f t="shared" si="48"/>
        <v>-0.47552185213966086</v>
      </c>
      <c r="N78" s="40">
        <f t="shared" si="38"/>
        <v>3.9759095190000728</v>
      </c>
      <c r="O78" s="143">
        <f t="shared" si="38"/>
        <v>3.117951037989525</v>
      </c>
      <c r="P78" s="52">
        <f t="shared" si="50"/>
        <v>-0.21578923688040097</v>
      </c>
    </row>
    <row r="79" spans="1:16" ht="20.100000000000001" customHeight="1" x14ac:dyDescent="0.25">
      <c r="A79" s="38" t="s">
        <v>161</v>
      </c>
      <c r="B79" s="19">
        <v>794.28000000000009</v>
      </c>
      <c r="C79" s="140">
        <v>1140.2800000000002</v>
      </c>
      <c r="D79" s="247">
        <f t="shared" si="40"/>
        <v>5.5710142292742957E-3</v>
      </c>
      <c r="E79" s="215">
        <f t="shared" si="41"/>
        <v>6.9670214535234795E-3</v>
      </c>
      <c r="F79" s="52">
        <f t="shared" si="47"/>
        <v>0.43561464470967426</v>
      </c>
      <c r="H79" s="19">
        <v>258.94900000000001</v>
      </c>
      <c r="I79" s="140">
        <v>443.64299999999997</v>
      </c>
      <c r="J79" s="214">
        <f t="shared" si="42"/>
        <v>6.2766338332448908E-3</v>
      </c>
      <c r="K79" s="215">
        <f t="shared" si="43"/>
        <v>1.0933327044075842E-2</v>
      </c>
      <c r="L79" s="52">
        <f t="shared" si="48"/>
        <v>0.71324469297043025</v>
      </c>
      <c r="N79" s="40">
        <f t="shared" ref="N79:N86" si="51">(H79/B79)*10</f>
        <v>3.2601727350556473</v>
      </c>
      <c r="O79" s="143">
        <f t="shared" ref="O79:O86" si="52">(I79/C79)*10</f>
        <v>3.8906496649945614</v>
      </c>
      <c r="P79" s="52">
        <f t="shared" si="50"/>
        <v>0.19338758439379214</v>
      </c>
    </row>
    <row r="80" spans="1:16" ht="20.100000000000001" customHeight="1" x14ac:dyDescent="0.25">
      <c r="A80" s="38" t="s">
        <v>165</v>
      </c>
      <c r="B80" s="19">
        <v>1820.88</v>
      </c>
      <c r="C80" s="140">
        <v>1445.4</v>
      </c>
      <c r="D80" s="247">
        <f t="shared" si="40"/>
        <v>1.2771501724581986E-2</v>
      </c>
      <c r="E80" s="215">
        <f t="shared" si="41"/>
        <v>8.8312807458894617E-3</v>
      </c>
      <c r="F80" s="52">
        <f t="shared" si="47"/>
        <v>-0.20620798734677739</v>
      </c>
      <c r="H80" s="19">
        <v>360.45000000000005</v>
      </c>
      <c r="I80" s="140">
        <v>422.00900000000007</v>
      </c>
      <c r="J80" s="214">
        <f t="shared" si="42"/>
        <v>8.736904429803247E-3</v>
      </c>
      <c r="K80" s="215">
        <f t="shared" si="43"/>
        <v>1.0400169533934725E-2</v>
      </c>
      <c r="L80" s="52">
        <f t="shared" si="48"/>
        <v>0.17078374254404222</v>
      </c>
      <c r="N80" s="40">
        <f t="shared" si="51"/>
        <v>1.9795373665480429</v>
      </c>
      <c r="O80" s="143">
        <f t="shared" si="52"/>
        <v>2.9196692956966936</v>
      </c>
      <c r="P80" s="52">
        <f t="shared" si="50"/>
        <v>0.4749250734216105</v>
      </c>
    </row>
    <row r="81" spans="1:16" ht="20.100000000000001" customHeight="1" x14ac:dyDescent="0.25">
      <c r="A81" s="38" t="s">
        <v>211</v>
      </c>
      <c r="B81" s="19">
        <v>405.08</v>
      </c>
      <c r="C81" s="140">
        <v>264.96999999999997</v>
      </c>
      <c r="D81" s="247">
        <f t="shared" si="40"/>
        <v>2.8411976179614639E-3</v>
      </c>
      <c r="E81" s="215">
        <f t="shared" si="41"/>
        <v>1.6189459383134982E-3</v>
      </c>
      <c r="F81" s="52">
        <f t="shared" si="47"/>
        <v>-0.34588229485533728</v>
      </c>
      <c r="H81" s="19">
        <v>463.24</v>
      </c>
      <c r="I81" s="140">
        <v>412.45200000000006</v>
      </c>
      <c r="J81" s="214">
        <f t="shared" si="42"/>
        <v>1.1228418943160094E-2</v>
      </c>
      <c r="K81" s="215">
        <f t="shared" si="43"/>
        <v>1.0164642755511008E-2</v>
      </c>
      <c r="L81" s="52">
        <f t="shared" si="48"/>
        <v>-0.10963647353423701</v>
      </c>
      <c r="N81" s="40">
        <f t="shared" si="51"/>
        <v>11.435765774661796</v>
      </c>
      <c r="O81" s="143">
        <f t="shared" si="52"/>
        <v>15.565988602483303</v>
      </c>
      <c r="P81" s="52">
        <f>(O81-N81)/N81</f>
        <v>0.36116714081122875</v>
      </c>
    </row>
    <row r="82" spans="1:16" ht="20.100000000000001" customHeight="1" x14ac:dyDescent="0.25">
      <c r="A82" s="38" t="s">
        <v>166</v>
      </c>
      <c r="B82" s="19">
        <v>964.83999999999992</v>
      </c>
      <c r="C82" s="140">
        <v>1066.52</v>
      </c>
      <c r="D82" s="247">
        <f t="shared" si="40"/>
        <v>6.767307963152806E-3</v>
      </c>
      <c r="E82" s="215">
        <f t="shared" si="41"/>
        <v>6.5163536329777422E-3</v>
      </c>
      <c r="F82" s="52">
        <f t="shared" si="47"/>
        <v>0.10538534886613332</v>
      </c>
      <c r="H82" s="19">
        <v>325.50299999999999</v>
      </c>
      <c r="I82" s="140">
        <v>396.2</v>
      </c>
      <c r="J82" s="214">
        <f t="shared" si="42"/>
        <v>7.8898282774705116E-3</v>
      </c>
      <c r="K82" s="215">
        <f t="shared" si="43"/>
        <v>9.7641215456185457E-3</v>
      </c>
      <c r="L82" s="52">
        <f t="shared" si="48"/>
        <v>0.21719308270584298</v>
      </c>
      <c r="N82" s="40">
        <f t="shared" ref="N82" si="53">(H82/B82)*10</f>
        <v>3.3736474441358153</v>
      </c>
      <c r="O82" s="143">
        <f t="shared" ref="O82" si="54">(I82/C82)*10</f>
        <v>3.7148857967970592</v>
      </c>
      <c r="P82" s="52">
        <f>(O82-N82)/N82</f>
        <v>0.10114819592497598</v>
      </c>
    </row>
    <row r="83" spans="1:16" ht="20.100000000000001" customHeight="1" x14ac:dyDescent="0.25">
      <c r="A83" s="38" t="s">
        <v>172</v>
      </c>
      <c r="B83" s="19">
        <v>1251.1599999999999</v>
      </c>
      <c r="C83" s="140">
        <v>1815.84</v>
      </c>
      <c r="D83" s="247">
        <f t="shared" si="40"/>
        <v>8.7755327631299125E-3</v>
      </c>
      <c r="E83" s="215">
        <f t="shared" si="41"/>
        <v>1.1094640120116175E-2</v>
      </c>
      <c r="F83" s="52">
        <f t="shared" si="47"/>
        <v>0.45132517024201552</v>
      </c>
      <c r="H83" s="19">
        <v>279.60900000000004</v>
      </c>
      <c r="I83" s="140">
        <v>359.75799999999998</v>
      </c>
      <c r="J83" s="214">
        <f t="shared" si="42"/>
        <v>6.777409101714124E-3</v>
      </c>
      <c r="K83" s="215">
        <f t="shared" si="43"/>
        <v>8.8660293765992857E-3</v>
      </c>
      <c r="L83" s="52">
        <f t="shared" si="48"/>
        <v>0.28664671022749599</v>
      </c>
      <c r="N83" s="40">
        <f t="shared" si="51"/>
        <v>2.2347981073563741</v>
      </c>
      <c r="O83" s="143">
        <f t="shared" si="52"/>
        <v>1.9812208124063793</v>
      </c>
      <c r="P83" s="52">
        <f>(O83-N83)/N83</f>
        <v>-0.1134676524538321</v>
      </c>
    </row>
    <row r="84" spans="1:16" ht="20.100000000000001" customHeight="1" x14ac:dyDescent="0.25">
      <c r="A84" s="38" t="s">
        <v>164</v>
      </c>
      <c r="B84" s="19">
        <v>633.0100000000001</v>
      </c>
      <c r="C84" s="140">
        <v>861.16000000000008</v>
      </c>
      <c r="D84" s="247">
        <f t="shared" si="40"/>
        <v>4.4398797870686939E-3</v>
      </c>
      <c r="E84" s="215">
        <f t="shared" si="41"/>
        <v>5.2616201239312089E-3</v>
      </c>
      <c r="F84" s="52">
        <f t="shared" si="47"/>
        <v>0.3604208464321258</v>
      </c>
      <c r="H84" s="19">
        <v>140.738</v>
      </c>
      <c r="I84" s="140">
        <v>290.69299999999998</v>
      </c>
      <c r="J84" s="214">
        <f t="shared" si="42"/>
        <v>3.4113315456835878E-3</v>
      </c>
      <c r="K84" s="215">
        <f t="shared" si="43"/>
        <v>7.163962101111792E-3</v>
      </c>
      <c r="L84" s="52">
        <f t="shared" si="48"/>
        <v>1.0654904858673562</v>
      </c>
      <c r="N84" s="40">
        <f t="shared" si="51"/>
        <v>2.2233140076776032</v>
      </c>
      <c r="O84" s="143">
        <f t="shared" si="52"/>
        <v>3.3755980305634252</v>
      </c>
      <c r="P84" s="52">
        <f t="shared" ref="P84:P85" si="55">(O84-N84)/N84</f>
        <v>0.51827318089425345</v>
      </c>
    </row>
    <row r="85" spans="1:16" ht="20.100000000000001" customHeight="1" x14ac:dyDescent="0.25">
      <c r="A85" s="38" t="s">
        <v>170</v>
      </c>
      <c r="B85" s="19">
        <v>3291.75</v>
      </c>
      <c r="C85" s="140">
        <v>2319.7800000000007</v>
      </c>
      <c r="D85" s="247">
        <f t="shared" si="40"/>
        <v>2.308806225665214E-2</v>
      </c>
      <c r="E85" s="215">
        <f t="shared" si="41"/>
        <v>1.4173674033969463E-2</v>
      </c>
      <c r="F85" s="52">
        <f t="shared" si="47"/>
        <v>-0.29527455001139191</v>
      </c>
      <c r="H85" s="19">
        <v>399.70700000000005</v>
      </c>
      <c r="I85" s="140">
        <v>284.59200000000004</v>
      </c>
      <c r="J85" s="214">
        <f t="shared" si="42"/>
        <v>9.6884501565359035E-3</v>
      </c>
      <c r="K85" s="215">
        <f t="shared" si="43"/>
        <v>7.0136064586337052E-3</v>
      </c>
      <c r="L85" s="52">
        <f t="shared" si="48"/>
        <v>-0.28799845887112308</v>
      </c>
      <c r="N85" s="40">
        <f t="shared" si="51"/>
        <v>1.2142690058479535</v>
      </c>
      <c r="O85" s="143">
        <f t="shared" si="52"/>
        <v>1.2268059902232107</v>
      </c>
      <c r="P85" s="52">
        <f t="shared" si="55"/>
        <v>1.0324717434834225E-2</v>
      </c>
    </row>
    <row r="86" spans="1:16" ht="20.100000000000001" customHeight="1" x14ac:dyDescent="0.25">
      <c r="A86" s="38" t="s">
        <v>167</v>
      </c>
      <c r="B86" s="19">
        <v>2219.4300000000003</v>
      </c>
      <c r="C86" s="140">
        <v>1028.92</v>
      </c>
      <c r="D86" s="247">
        <f t="shared" si="40"/>
        <v>1.5566898462605443E-2</v>
      </c>
      <c r="E86" s="215">
        <f t="shared" si="41"/>
        <v>6.286620579120372E-3</v>
      </c>
      <c r="F86" s="52">
        <f t="shared" si="47"/>
        <v>-0.53640349098642448</v>
      </c>
      <c r="H86" s="19">
        <v>485.09999999999991</v>
      </c>
      <c r="I86" s="140">
        <v>261.68400000000003</v>
      </c>
      <c r="J86" s="214">
        <f t="shared" si="42"/>
        <v>1.1758280868074778E-2</v>
      </c>
      <c r="K86" s="215">
        <f t="shared" si="43"/>
        <v>6.4490519498829986E-3</v>
      </c>
      <c r="L86" s="52">
        <f t="shared" si="48"/>
        <v>-0.46055658627087182</v>
      </c>
      <c r="N86" s="40">
        <f t="shared" si="51"/>
        <v>2.185696327435422</v>
      </c>
      <c r="O86" s="143">
        <f t="shared" si="52"/>
        <v>2.5432881079189826</v>
      </c>
      <c r="P86" s="52">
        <f t="shared" si="50"/>
        <v>0.16360542679006995</v>
      </c>
    </row>
    <row r="87" spans="1:16" ht="20.100000000000001" customHeight="1" x14ac:dyDescent="0.25">
      <c r="A87" s="38" t="s">
        <v>214</v>
      </c>
      <c r="B87" s="19">
        <v>257.99</v>
      </c>
      <c r="C87" s="140">
        <v>389.36</v>
      </c>
      <c r="D87" s="247">
        <f t="shared" si="40"/>
        <v>1.8095205230025627E-3</v>
      </c>
      <c r="E87" s="215">
        <f t="shared" si="41"/>
        <v>2.3789590917528167E-3</v>
      </c>
      <c r="F87" s="52">
        <f t="shared" si="47"/>
        <v>0.50920578316989029</v>
      </c>
      <c r="H87" s="19">
        <v>163.70699999999999</v>
      </c>
      <c r="I87" s="140">
        <v>226.59899999999996</v>
      </c>
      <c r="J87" s="214">
        <f t="shared" si="42"/>
        <v>3.9680743889299484E-3</v>
      </c>
      <c r="K87" s="215">
        <f t="shared" si="43"/>
        <v>5.5844022668238682E-3</v>
      </c>
      <c r="L87" s="52">
        <f t="shared" si="48"/>
        <v>0.38417416481885303</v>
      </c>
      <c r="N87" s="40">
        <f t="shared" ref="N87:N93" si="56">(H87/B87)*10</f>
        <v>6.3454785069188722</v>
      </c>
      <c r="O87" s="143">
        <f t="shared" ref="O87:O94" si="57">(I87/C87)*10</f>
        <v>5.819781179371275</v>
      </c>
      <c r="P87" s="52">
        <f t="shared" ref="P87:P93" si="58">(O87-N87)/N87</f>
        <v>-8.2845970871132324E-2</v>
      </c>
    </row>
    <row r="88" spans="1:16" ht="20.100000000000001" customHeight="1" x14ac:dyDescent="0.25">
      <c r="A88" s="38" t="s">
        <v>212</v>
      </c>
      <c r="B88" s="19">
        <v>99.14</v>
      </c>
      <c r="C88" s="140">
        <v>150.53000000000003</v>
      </c>
      <c r="D88" s="247">
        <f t="shared" si="40"/>
        <v>6.9535976065147507E-4</v>
      </c>
      <c r="E88" s="215">
        <f t="shared" si="41"/>
        <v>9.1972650524335198E-4</v>
      </c>
      <c r="F88" s="52">
        <f t="shared" si="47"/>
        <v>0.51835787774863862</v>
      </c>
      <c r="H88" s="19">
        <v>77.951999999999998</v>
      </c>
      <c r="I88" s="140">
        <v>224.59</v>
      </c>
      <c r="J88" s="214">
        <f t="shared" si="42"/>
        <v>1.8894692026966919E-3</v>
      </c>
      <c r="K88" s="215">
        <f t="shared" si="43"/>
        <v>5.5348916151702916E-3</v>
      </c>
      <c r="L88" s="52">
        <f t="shared" si="48"/>
        <v>1.8811319786535305</v>
      </c>
      <c r="N88" s="40">
        <f t="shared" si="56"/>
        <v>7.8628202541859995</v>
      </c>
      <c r="O88" s="143">
        <f t="shared" si="57"/>
        <v>14.919949511725235</v>
      </c>
      <c r="P88" s="52">
        <f t="shared" si="58"/>
        <v>0.89753155094473502</v>
      </c>
    </row>
    <row r="89" spans="1:16" ht="20.100000000000001" customHeight="1" x14ac:dyDescent="0.25">
      <c r="A89" s="38" t="s">
        <v>163</v>
      </c>
      <c r="B89" s="19">
        <v>316.88</v>
      </c>
      <c r="C89" s="140">
        <v>143.11000000000001</v>
      </c>
      <c r="D89" s="247">
        <f t="shared" si="40"/>
        <v>2.2225701125200667E-3</v>
      </c>
      <c r="E89" s="215">
        <f t="shared" si="41"/>
        <v>8.7439088663639197E-4</v>
      </c>
      <c r="F89" s="52">
        <f t="shared" si="47"/>
        <v>-0.54837793486493303</v>
      </c>
      <c r="H89" s="19">
        <v>235.50899999999999</v>
      </c>
      <c r="I89" s="140">
        <v>188.04900000000001</v>
      </c>
      <c r="J89" s="214">
        <f t="shared" si="42"/>
        <v>5.7084744773436887E-3</v>
      </c>
      <c r="K89" s="215">
        <f t="shared" si="43"/>
        <v>4.6343596479859221E-3</v>
      </c>
      <c r="L89" s="52">
        <f t="shared" si="48"/>
        <v>-0.20152096098238276</v>
      </c>
      <c r="N89" s="40">
        <f t="shared" si="56"/>
        <v>7.4321194142893212</v>
      </c>
      <c r="O89" s="143">
        <f t="shared" si="57"/>
        <v>13.140171895744533</v>
      </c>
      <c r="P89" s="52">
        <f t="shared" si="58"/>
        <v>0.76802486118302382</v>
      </c>
    </row>
    <row r="90" spans="1:16" ht="20.100000000000001" customHeight="1" x14ac:dyDescent="0.25">
      <c r="A90" s="38" t="s">
        <v>174</v>
      </c>
      <c r="B90" s="19">
        <v>401.63</v>
      </c>
      <c r="C90" s="140">
        <v>649.13</v>
      </c>
      <c r="D90" s="247">
        <f t="shared" si="40"/>
        <v>2.8169996032928377E-3</v>
      </c>
      <c r="E90" s="215">
        <f t="shared" si="41"/>
        <v>3.9661334375115723E-3</v>
      </c>
      <c r="F90" s="52">
        <f t="shared" si="47"/>
        <v>0.61623882678086794</v>
      </c>
      <c r="H90" s="19">
        <v>163.63199999999998</v>
      </c>
      <c r="I90" s="140">
        <v>178.09899999999999</v>
      </c>
      <c r="J90" s="214">
        <f t="shared" si="42"/>
        <v>3.9662564729021068E-3</v>
      </c>
      <c r="K90" s="215">
        <f t="shared" si="43"/>
        <v>4.3891476101794993E-3</v>
      </c>
      <c r="L90" s="52">
        <f t="shared" si="48"/>
        <v>8.8411802092500338E-2</v>
      </c>
      <c r="N90" s="40">
        <f t="shared" si="56"/>
        <v>4.0741976445982617</v>
      </c>
      <c r="O90" s="143">
        <f t="shared" si="57"/>
        <v>2.7436568946127893</v>
      </c>
      <c r="P90" s="52">
        <f t="shared" si="58"/>
        <v>-0.3265773695955958</v>
      </c>
    </row>
    <row r="91" spans="1:16" ht="20.100000000000001" customHeight="1" x14ac:dyDescent="0.25">
      <c r="A91" s="38" t="s">
        <v>171</v>
      </c>
      <c r="B91" s="19">
        <v>454.98000000000008</v>
      </c>
      <c r="C91" s="140">
        <v>372.97</v>
      </c>
      <c r="D91" s="247">
        <f t="shared" si="40"/>
        <v>3.1911920909946357E-3</v>
      </c>
      <c r="E91" s="215">
        <f t="shared" si="41"/>
        <v>2.2788174759889252E-3</v>
      </c>
      <c r="F91" s="52">
        <f t="shared" si="47"/>
        <v>-0.18024968130467281</v>
      </c>
      <c r="H91" s="19">
        <v>265.77699999999999</v>
      </c>
      <c r="I91" s="140">
        <v>172.18799999999999</v>
      </c>
      <c r="J91" s="214">
        <f t="shared" si="42"/>
        <v>6.442136908419523E-3</v>
      </c>
      <c r="K91" s="215">
        <f t="shared" si="43"/>
        <v>4.2434744086243467E-3</v>
      </c>
      <c r="L91" s="52">
        <f t="shared" si="48"/>
        <v>-0.35213355557478637</v>
      </c>
      <c r="N91" s="40">
        <f t="shared" si="56"/>
        <v>5.8415095169018407</v>
      </c>
      <c r="O91" s="143">
        <f t="shared" si="57"/>
        <v>4.616671582164785</v>
      </c>
      <c r="P91" s="52">
        <f t="shared" si="58"/>
        <v>-0.20967832564392921</v>
      </c>
    </row>
    <row r="92" spans="1:16" ht="20.100000000000001" customHeight="1" x14ac:dyDescent="0.25">
      <c r="A92" s="38" t="s">
        <v>215</v>
      </c>
      <c r="B92" s="19">
        <v>43.970000000000006</v>
      </c>
      <c r="C92" s="140">
        <v>117.78</v>
      </c>
      <c r="D92" s="247">
        <f t="shared" si="40"/>
        <v>3.0840194347231555E-4</v>
      </c>
      <c r="E92" s="215">
        <f t="shared" si="41"/>
        <v>7.1962657136492381E-4</v>
      </c>
      <c r="F92" s="52">
        <f t="shared" si="47"/>
        <v>1.67864453036161</v>
      </c>
      <c r="H92" s="19">
        <v>109.18299999999999</v>
      </c>
      <c r="I92" s="140">
        <v>148.15499999999997</v>
      </c>
      <c r="J92" s="214">
        <f t="shared" si="42"/>
        <v>2.6464736755700035E-3</v>
      </c>
      <c r="K92" s="215">
        <f t="shared" si="43"/>
        <v>3.6511949207246731E-3</v>
      </c>
      <c r="L92" s="52">
        <f t="shared" si="48"/>
        <v>0.35694201478252091</v>
      </c>
      <c r="N92" s="40">
        <f t="shared" si="56"/>
        <v>24.831248578576293</v>
      </c>
      <c r="O92" s="143">
        <f t="shared" si="57"/>
        <v>12.57896077432501</v>
      </c>
      <c r="P92" s="52">
        <f t="shared" si="58"/>
        <v>-0.49342213966728254</v>
      </c>
    </row>
    <row r="93" spans="1:16" ht="20.100000000000001" customHeight="1" x14ac:dyDescent="0.25">
      <c r="A93" s="38" t="s">
        <v>169</v>
      </c>
      <c r="B93" s="19">
        <v>229.62</v>
      </c>
      <c r="C93" s="140">
        <v>293.84999999999997</v>
      </c>
      <c r="D93" s="247">
        <f t="shared" si="40"/>
        <v>1.6105356893362085E-3</v>
      </c>
      <c r="E93" s="215">
        <f t="shared" si="41"/>
        <v>1.7954004754252234E-3</v>
      </c>
      <c r="F93" s="52">
        <f t="shared" si="47"/>
        <v>0.27972302064280097</v>
      </c>
      <c r="H93" s="19">
        <v>67.14</v>
      </c>
      <c r="I93" s="140">
        <v>145.66200000000001</v>
      </c>
      <c r="J93" s="214">
        <f t="shared" si="42"/>
        <v>1.6273984281231515E-3</v>
      </c>
      <c r="K93" s="215">
        <f t="shared" si="43"/>
        <v>3.5897563669305623E-3</v>
      </c>
      <c r="L93" s="52">
        <f t="shared" si="48"/>
        <v>1.1695263628239501</v>
      </c>
      <c r="N93" s="40">
        <f t="shared" si="56"/>
        <v>2.9239613274105043</v>
      </c>
      <c r="O93" s="143">
        <f t="shared" si="57"/>
        <v>4.9570188871873411</v>
      </c>
      <c r="P93" s="52">
        <f t="shared" si="58"/>
        <v>0.69530931914798522</v>
      </c>
    </row>
    <row r="94" spans="1:16" ht="20.100000000000001" customHeight="1" x14ac:dyDescent="0.25">
      <c r="A94" s="38" t="s">
        <v>216</v>
      </c>
      <c r="B94" s="19"/>
      <c r="C94" s="140">
        <v>164.43</v>
      </c>
      <c r="D94" s="247">
        <f t="shared" si="40"/>
        <v>0</v>
      </c>
      <c r="E94" s="215">
        <f t="shared" si="41"/>
        <v>1.0046544161108372E-3</v>
      </c>
      <c r="F94" s="52"/>
      <c r="H94" s="19"/>
      <c r="I94" s="140">
        <v>128.791</v>
      </c>
      <c r="J94" s="214">
        <f t="shared" si="42"/>
        <v>0</v>
      </c>
      <c r="K94" s="215">
        <f t="shared" si="43"/>
        <v>3.1739802573996926E-3</v>
      </c>
      <c r="L94" s="52"/>
      <c r="N94" s="40"/>
      <c r="O94" s="143">
        <f t="shared" si="57"/>
        <v>7.8325731314237057</v>
      </c>
      <c r="P94" s="52"/>
    </row>
    <row r="95" spans="1:16" ht="20.100000000000001" customHeight="1" thickBot="1" x14ac:dyDescent="0.3">
      <c r="A95" s="8" t="s">
        <v>17</v>
      </c>
      <c r="B95" s="19">
        <f>B96-SUM(B68:B94)</f>
        <v>6209.7699999999604</v>
      </c>
      <c r="C95" s="140">
        <f>C96-SUM(C68:C94)</f>
        <v>5829.8999999999651</v>
      </c>
      <c r="D95" s="247">
        <f t="shared" si="40"/>
        <v>4.3554813202548753E-2</v>
      </c>
      <c r="E95" s="215">
        <f t="shared" si="41"/>
        <v>3.5620232199018033E-2</v>
      </c>
      <c r="F95" s="52">
        <f t="shared" si="47"/>
        <v>-6.1172958096676326E-2</v>
      </c>
      <c r="H95" s="19">
        <f>H96-SUM(H68:H94)</f>
        <v>1255.9410000000134</v>
      </c>
      <c r="I95" s="140">
        <f>I96-SUM(I68:I94)</f>
        <v>1240.4470000000147</v>
      </c>
      <c r="J95" s="214">
        <f t="shared" si="42"/>
        <v>3.0442603652300282E-2</v>
      </c>
      <c r="K95" s="215">
        <f t="shared" si="43"/>
        <v>3.0570104187021788E-2</v>
      </c>
      <c r="L95" s="52">
        <f t="shared" si="48"/>
        <v>-1.2336566765475935E-2</v>
      </c>
      <c r="N95" s="40">
        <f t="shared" ref="N95:O96" si="59">(H95/B95)*10</f>
        <v>2.0225241836654519</v>
      </c>
      <c r="O95" s="143">
        <f t="shared" si="59"/>
        <v>2.1277328942177776</v>
      </c>
      <c r="P95" s="52">
        <f t="shared" si="50"/>
        <v>5.2018517950007517E-2</v>
      </c>
    </row>
    <row r="96" spans="1:16" s="1" customFormat="1" ht="26.25" customHeight="1" thickBot="1" x14ac:dyDescent="0.3">
      <c r="A96" s="12" t="s">
        <v>18</v>
      </c>
      <c r="B96" s="17">
        <v>142573.68</v>
      </c>
      <c r="C96" s="145">
        <v>163668.21999999994</v>
      </c>
      <c r="D96" s="243">
        <f>SUM(D68:D95)</f>
        <v>0.99999999999999989</v>
      </c>
      <c r="E96" s="244">
        <f>SUM(E68:E95)</f>
        <v>1</v>
      </c>
      <c r="F96" s="57">
        <f t="shared" si="47"/>
        <v>0.14795535894142559</v>
      </c>
      <c r="H96" s="17">
        <v>41256.030999999995</v>
      </c>
      <c r="I96" s="145">
        <v>40577.126999999993</v>
      </c>
      <c r="J96" s="269">
        <f>SUM(J68:J95)</f>
        <v>1.0000000000000004</v>
      </c>
      <c r="K96" s="243">
        <f>SUM(K68:K95)</f>
        <v>1.0000000000000009</v>
      </c>
      <c r="L96" s="57">
        <f t="shared" si="48"/>
        <v>-1.6455872839537141E-2</v>
      </c>
      <c r="N96" s="37">
        <f t="shared" si="59"/>
        <v>2.8936638936443249</v>
      </c>
      <c r="O96" s="150">
        <f t="shared" si="59"/>
        <v>2.4792306655500993</v>
      </c>
      <c r="P96" s="57">
        <f t="shared" si="50"/>
        <v>-0.14322092797456237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F7:F33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L7:L33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P7:P33 P68:P96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topLeftCell="A8" workbookViewId="0">
      <selection activeCell="E16" sqref="E1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5" width="10.5703125" customWidth="1"/>
    <col min="6" max="6" width="11.28515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33" t="s">
        <v>16</v>
      </c>
      <c r="B4" s="316"/>
      <c r="C4" s="316"/>
      <c r="D4" s="316"/>
      <c r="E4" s="352" t="s">
        <v>1</v>
      </c>
      <c r="F4" s="350"/>
      <c r="G4" s="345" t="s">
        <v>104</v>
      </c>
      <c r="H4" s="345"/>
      <c r="I4" s="130" t="s">
        <v>0</v>
      </c>
      <c r="K4" s="346" t="s">
        <v>19</v>
      </c>
      <c r="L4" s="350"/>
      <c r="M4" s="345" t="s">
        <v>104</v>
      </c>
      <c r="N4" s="345"/>
      <c r="O4" s="130" t="s">
        <v>0</v>
      </c>
      <c r="Q4" s="344" t="s">
        <v>22</v>
      </c>
      <c r="R4" s="345"/>
      <c r="S4" s="130" t="s">
        <v>0</v>
      </c>
    </row>
    <row r="5" spans="1:19" x14ac:dyDescent="0.25">
      <c r="A5" s="351"/>
      <c r="B5" s="317"/>
      <c r="C5" s="317"/>
      <c r="D5" s="317"/>
      <c r="E5" s="353" t="s">
        <v>183</v>
      </c>
      <c r="F5" s="343"/>
      <c r="G5" s="347" t="str">
        <f>E5</f>
        <v>jan-ago</v>
      </c>
      <c r="H5" s="347"/>
      <c r="I5" s="131" t="s">
        <v>151</v>
      </c>
      <c r="K5" s="342" t="str">
        <f>E5</f>
        <v>jan-ago</v>
      </c>
      <c r="L5" s="343"/>
      <c r="M5" s="354" t="str">
        <f>E5</f>
        <v>jan-ago</v>
      </c>
      <c r="N5" s="349"/>
      <c r="O5" s="131" t="str">
        <f>I5</f>
        <v>2023/2022</v>
      </c>
      <c r="Q5" s="342" t="str">
        <f>E5</f>
        <v>jan-ago</v>
      </c>
      <c r="R5" s="343"/>
      <c r="S5" s="131" t="str">
        <f>O5</f>
        <v>2023/2022</v>
      </c>
    </row>
    <row r="6" spans="1:19" ht="15.75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671473.22999999975</v>
      </c>
      <c r="F7" s="145">
        <v>665550.02999999968</v>
      </c>
      <c r="G7" s="243">
        <f>E7/E15</f>
        <v>0.39585499188122897</v>
      </c>
      <c r="H7" s="244">
        <f>F7/F15</f>
        <v>0.38067107431377945</v>
      </c>
      <c r="I7" s="164">
        <f t="shared" ref="I7:I18" si="0">(F7-E7)/E7</f>
        <v>-8.8212005115975694E-3</v>
      </c>
      <c r="J7" s="1"/>
      <c r="K7" s="17">
        <v>137663.29899999988</v>
      </c>
      <c r="L7" s="145">
        <v>137632.90999999997</v>
      </c>
      <c r="M7" s="243">
        <f>K7/K15</f>
        <v>0.36554432113899182</v>
      </c>
      <c r="N7" s="244">
        <f>L7/L15</f>
        <v>0.35181275247920069</v>
      </c>
      <c r="O7" s="164">
        <f t="shared" ref="O7:O18" si="1">(L7-K7)/K7</f>
        <v>-2.2074874146309898E-4</v>
      </c>
      <c r="P7" s="1"/>
      <c r="Q7" s="187">
        <f t="shared" ref="Q7:Q18" si="2">(K7/E7)*10</f>
        <v>2.0501680908410886</v>
      </c>
      <c r="R7" s="188">
        <f t="shared" ref="R7:R18" si="3">(L7/F7)*10</f>
        <v>2.0679573855627358</v>
      </c>
      <c r="S7" s="55">
        <f>(R7-Q7)/Q7</f>
        <v>8.6769932675856941E-3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456646.59999999974</v>
      </c>
      <c r="F8" s="181">
        <v>436760.04999999964</v>
      </c>
      <c r="G8" s="245">
        <f>E8/E7</f>
        <v>0.68006672432793769</v>
      </c>
      <c r="H8" s="246">
        <f>F8/F7</f>
        <v>0.65623924620662977</v>
      </c>
      <c r="I8" s="206">
        <f t="shared" si="0"/>
        <v>-4.3549103398558352E-2</v>
      </c>
      <c r="K8" s="180">
        <v>112952.15199999989</v>
      </c>
      <c r="L8" s="181">
        <v>112467.01099999995</v>
      </c>
      <c r="M8" s="250">
        <f>K8/K7</f>
        <v>0.82049575173990263</v>
      </c>
      <c r="N8" s="246">
        <f>L8/L7</f>
        <v>0.81715202417793809</v>
      </c>
      <c r="O8" s="207">
        <f t="shared" si="1"/>
        <v>-4.2951018764116238E-3</v>
      </c>
      <c r="Q8" s="189">
        <f t="shared" si="2"/>
        <v>2.4735134784754766</v>
      </c>
      <c r="R8" s="190">
        <f t="shared" si="3"/>
        <v>2.5750297216973039</v>
      </c>
      <c r="S8" s="182">
        <f t="shared" ref="S8:S18" si="4">(R8-Q8)/Q8</f>
        <v>4.1041313946829888E-2</v>
      </c>
    </row>
    <row r="9" spans="1:19" ht="24" customHeight="1" x14ac:dyDescent="0.25">
      <c r="A9" s="8"/>
      <c r="B9" t="s">
        <v>37</v>
      </c>
      <c r="E9" s="19">
        <v>144597.34999999995</v>
      </c>
      <c r="F9" s="140">
        <v>130417.06999999995</v>
      </c>
      <c r="G9" s="247">
        <f>E9/E7</f>
        <v>0.21534343223184044</v>
      </c>
      <c r="H9" s="215">
        <f>F9/F7</f>
        <v>0.19595381882861609</v>
      </c>
      <c r="I9" s="182">
        <f t="shared" si="0"/>
        <v>-9.8067357389329771E-2</v>
      </c>
      <c r="K9" s="19">
        <v>20082.007000000012</v>
      </c>
      <c r="L9" s="140">
        <v>18907.636000000017</v>
      </c>
      <c r="M9" s="247">
        <f>K9/K7</f>
        <v>0.14587771138624267</v>
      </c>
      <c r="N9" s="215">
        <f>L9/L7</f>
        <v>0.13737728861505594</v>
      </c>
      <c r="O9" s="182">
        <f t="shared" si="1"/>
        <v>-5.8478766589414831E-2</v>
      </c>
      <c r="Q9" s="189">
        <f t="shared" si="2"/>
        <v>1.3888226167353703</v>
      </c>
      <c r="R9" s="190">
        <f t="shared" si="3"/>
        <v>1.4497823022707093</v>
      </c>
      <c r="S9" s="182">
        <f t="shared" si="4"/>
        <v>4.3893067984904749E-2</v>
      </c>
    </row>
    <row r="10" spans="1:19" ht="24" customHeight="1" thickBot="1" x14ac:dyDescent="0.3">
      <c r="A10" s="8"/>
      <c r="B10" t="s">
        <v>36</v>
      </c>
      <c r="E10" s="19">
        <v>70229.280000000013</v>
      </c>
      <c r="F10" s="140">
        <v>98372.91</v>
      </c>
      <c r="G10" s="247">
        <f>E10/E7</f>
        <v>0.10458984344022179</v>
      </c>
      <c r="H10" s="215">
        <f>F10/F7</f>
        <v>0.14780693496475397</v>
      </c>
      <c r="I10" s="186">
        <f t="shared" si="0"/>
        <v>0.40073926430685297</v>
      </c>
      <c r="K10" s="19">
        <v>4629.1399999999985</v>
      </c>
      <c r="L10" s="140">
        <v>6258.2629999999972</v>
      </c>
      <c r="M10" s="247">
        <f>K10/K7</f>
        <v>3.3626536873854827E-2</v>
      </c>
      <c r="N10" s="215">
        <f>L10/L7</f>
        <v>4.5470687207005929E-2</v>
      </c>
      <c r="O10" s="209">
        <f t="shared" si="1"/>
        <v>0.35192778788284634</v>
      </c>
      <c r="Q10" s="189">
        <f t="shared" si="2"/>
        <v>0.65914672626573956</v>
      </c>
      <c r="R10" s="190">
        <f t="shared" si="3"/>
        <v>0.63617748016196696</v>
      </c>
      <c r="S10" s="182">
        <f t="shared" si="4"/>
        <v>-3.4846939518155762E-2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1024787.3800000034</v>
      </c>
      <c r="F11" s="145">
        <v>1082809.8400000003</v>
      </c>
      <c r="G11" s="243">
        <f>E11/E15</f>
        <v>0.60414500811877103</v>
      </c>
      <c r="H11" s="244">
        <f>F11/F15</f>
        <v>0.61932892568622067</v>
      </c>
      <c r="I11" s="164">
        <f t="shared" si="0"/>
        <v>5.6619022767431762E-2</v>
      </c>
      <c r="J11" s="1"/>
      <c r="K11" s="17">
        <v>238934.80699999965</v>
      </c>
      <c r="L11" s="145">
        <v>253577.78099999981</v>
      </c>
      <c r="M11" s="243">
        <f>K11/K15</f>
        <v>0.6344556788610084</v>
      </c>
      <c r="N11" s="244">
        <f>L11/L15</f>
        <v>0.64818724752079937</v>
      </c>
      <c r="O11" s="164">
        <f t="shared" si="1"/>
        <v>6.1284390432073732E-2</v>
      </c>
      <c r="Q11" s="191">
        <f t="shared" si="2"/>
        <v>2.3315549319118163</v>
      </c>
      <c r="R11" s="192">
        <f t="shared" si="3"/>
        <v>2.3418496178424069</v>
      </c>
      <c r="S11" s="57">
        <f t="shared" si="4"/>
        <v>4.4153735302085257E-3</v>
      </c>
    </row>
    <row r="12" spans="1:19" s="3" customFormat="1" ht="24" customHeight="1" x14ac:dyDescent="0.25">
      <c r="A12" s="46"/>
      <c r="B12" s="3" t="s">
        <v>33</v>
      </c>
      <c r="E12" s="31">
        <v>762053.9000000034</v>
      </c>
      <c r="F12" s="141">
        <v>767412.01000000047</v>
      </c>
      <c r="G12" s="247">
        <f>E12/E11</f>
        <v>0.743621471997441</v>
      </c>
      <c r="H12" s="215">
        <f>F12/F11</f>
        <v>0.7087227892203124</v>
      </c>
      <c r="I12" s="206">
        <f t="shared" si="0"/>
        <v>7.0311430726842971E-3</v>
      </c>
      <c r="K12" s="31">
        <v>211126.28099999964</v>
      </c>
      <c r="L12" s="141">
        <v>220642.98999999982</v>
      </c>
      <c r="M12" s="247">
        <f>K12/K11</f>
        <v>0.88361458780679014</v>
      </c>
      <c r="N12" s="215">
        <f>L12/L11</f>
        <v>0.87011957092565606</v>
      </c>
      <c r="O12" s="206">
        <f t="shared" si="1"/>
        <v>4.5075908858547994E-2</v>
      </c>
      <c r="Q12" s="189">
        <f t="shared" si="2"/>
        <v>2.7704901319972075</v>
      </c>
      <c r="R12" s="190">
        <f t="shared" si="3"/>
        <v>2.8751568534873422</v>
      </c>
      <c r="S12" s="182">
        <f t="shared" si="4"/>
        <v>3.7779135280543989E-2</v>
      </c>
    </row>
    <row r="13" spans="1:19" ht="24" customHeight="1" x14ac:dyDescent="0.25">
      <c r="A13" s="8"/>
      <c r="B13" s="3" t="s">
        <v>37</v>
      </c>
      <c r="D13" s="3"/>
      <c r="E13" s="19">
        <v>95326.010000000024</v>
      </c>
      <c r="F13" s="140">
        <v>91898.93999999993</v>
      </c>
      <c r="G13" s="247">
        <f>E13/E11</f>
        <v>9.302028094842435E-2</v>
      </c>
      <c r="H13" s="215">
        <f>F13/F11</f>
        <v>8.4870802430092346E-2</v>
      </c>
      <c r="I13" s="182">
        <f t="shared" si="0"/>
        <v>-3.5951048407460814E-2</v>
      </c>
      <c r="K13" s="19">
        <v>11087.029000000004</v>
      </c>
      <c r="L13" s="140">
        <v>11410.702000000008</v>
      </c>
      <c r="M13" s="247">
        <f>K13/K11</f>
        <v>4.6401899912389161E-2</v>
      </c>
      <c r="N13" s="215">
        <f>L13/L11</f>
        <v>4.4998824246356255E-2</v>
      </c>
      <c r="O13" s="182">
        <f t="shared" si="1"/>
        <v>2.9193844446515311E-2</v>
      </c>
      <c r="Q13" s="189">
        <f t="shared" si="2"/>
        <v>1.1630644144237237</v>
      </c>
      <c r="R13" s="190">
        <f t="shared" si="3"/>
        <v>1.2416576295656965</v>
      </c>
      <c r="S13" s="182">
        <f t="shared" si="4"/>
        <v>6.7574258284666261E-2</v>
      </c>
    </row>
    <row r="14" spans="1:19" ht="24" customHeight="1" thickBot="1" x14ac:dyDescent="0.3">
      <c r="A14" s="8"/>
      <c r="B14" t="s">
        <v>36</v>
      </c>
      <c r="E14" s="19">
        <v>167407.46999999994</v>
      </c>
      <c r="F14" s="140">
        <v>223498.88999999998</v>
      </c>
      <c r="G14" s="247">
        <f>E14/E11</f>
        <v>0.16335824705413468</v>
      </c>
      <c r="H14" s="215">
        <f>F14/F11</f>
        <v>0.20640640834959528</v>
      </c>
      <c r="I14" s="186">
        <f t="shared" si="0"/>
        <v>0.33505924198006254</v>
      </c>
      <c r="K14" s="19">
        <v>16721.496999999999</v>
      </c>
      <c r="L14" s="140">
        <v>21524.088999999985</v>
      </c>
      <c r="M14" s="247">
        <f>K14/K11</f>
        <v>6.9983512280820698E-2</v>
      </c>
      <c r="N14" s="215">
        <f>L14/L11</f>
        <v>8.4881604827987678E-2</v>
      </c>
      <c r="O14" s="209">
        <f t="shared" si="1"/>
        <v>0.28721064866381196</v>
      </c>
      <c r="Q14" s="189">
        <f t="shared" si="2"/>
        <v>0.99885011104940569</v>
      </c>
      <c r="R14" s="190">
        <f t="shared" si="3"/>
        <v>0.96305127063494533</v>
      </c>
      <c r="S14" s="182">
        <f t="shared" si="4"/>
        <v>-3.5840052494812862E-2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1696260.6100000031</v>
      </c>
      <c r="F15" s="145">
        <v>1748359.8699999999</v>
      </c>
      <c r="G15" s="243">
        <f>G7+G11</f>
        <v>1</v>
      </c>
      <c r="H15" s="244">
        <f>H7+H11</f>
        <v>1</v>
      </c>
      <c r="I15" s="164">
        <f t="shared" si="0"/>
        <v>3.0714183712605727E-2</v>
      </c>
      <c r="J15" s="1"/>
      <c r="K15" s="17">
        <v>376598.10599999945</v>
      </c>
      <c r="L15" s="145">
        <v>391210.69099999976</v>
      </c>
      <c r="M15" s="243">
        <f>M7+M11</f>
        <v>1.0000000000000002</v>
      </c>
      <c r="N15" s="244">
        <f>N7+N11</f>
        <v>1</v>
      </c>
      <c r="O15" s="164">
        <f t="shared" si="1"/>
        <v>3.8801536086324168E-2</v>
      </c>
      <c r="Q15" s="191">
        <f t="shared" si="2"/>
        <v>2.2201665462242786</v>
      </c>
      <c r="R15" s="192">
        <f t="shared" si="3"/>
        <v>2.2375867675343049</v>
      </c>
      <c r="S15" s="57">
        <f t="shared" si="4"/>
        <v>7.846357895830814E-3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1218700.5000000033</v>
      </c>
      <c r="F16" s="181">
        <f t="shared" ref="F16:F17" si="5">F8+F12</f>
        <v>1204172.06</v>
      </c>
      <c r="G16" s="245">
        <f>E16/E15</f>
        <v>0.71846300787471629</v>
      </c>
      <c r="H16" s="246">
        <f>F16/F15</f>
        <v>0.68874382251750044</v>
      </c>
      <c r="I16" s="207">
        <f t="shared" si="0"/>
        <v>-1.1921255468429827E-2</v>
      </c>
      <c r="J16" s="3"/>
      <c r="K16" s="180">
        <f t="shared" ref="K16:L18" si="6">K8+K12</f>
        <v>324078.4329999995</v>
      </c>
      <c r="L16" s="181">
        <f t="shared" si="6"/>
        <v>333110.00099999976</v>
      </c>
      <c r="M16" s="250">
        <f>K16/K15</f>
        <v>0.86054185572563657</v>
      </c>
      <c r="N16" s="246">
        <f>L16/L15</f>
        <v>0.85148491251227065</v>
      </c>
      <c r="O16" s="207">
        <f t="shared" si="1"/>
        <v>2.786846355801861E-2</v>
      </c>
      <c r="P16" s="3"/>
      <c r="Q16" s="189">
        <f t="shared" si="2"/>
        <v>2.6592130962447182</v>
      </c>
      <c r="R16" s="190">
        <f t="shared" si="3"/>
        <v>2.7662990370329616</v>
      </c>
      <c r="S16" s="182">
        <f t="shared" si="4"/>
        <v>4.0269785426172801E-2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239923.36</v>
      </c>
      <c r="F17" s="140">
        <f t="shared" si="5"/>
        <v>222316.00999999989</v>
      </c>
      <c r="G17" s="248">
        <f>E17/E15</f>
        <v>0.14144251100660737</v>
      </c>
      <c r="H17" s="215">
        <f>F17/F15</f>
        <v>0.12715689362053356</v>
      </c>
      <c r="I17" s="182">
        <f t="shared" si="0"/>
        <v>-7.3387393374284585E-2</v>
      </c>
      <c r="K17" s="19">
        <f t="shared" si="6"/>
        <v>31169.036000000015</v>
      </c>
      <c r="L17" s="140">
        <f t="shared" si="6"/>
        <v>30318.338000000025</v>
      </c>
      <c r="M17" s="247">
        <f>K17/K15</f>
        <v>8.2764717887349279E-2</v>
      </c>
      <c r="N17" s="215">
        <f>L17/L15</f>
        <v>7.7498746065710264E-2</v>
      </c>
      <c r="O17" s="182">
        <f t="shared" si="1"/>
        <v>-2.7293048139184959E-2</v>
      </c>
      <c r="Q17" s="189">
        <f t="shared" si="2"/>
        <v>1.2991246871500972</v>
      </c>
      <c r="R17" s="190">
        <f t="shared" si="3"/>
        <v>1.3637496462805374</v>
      </c>
      <c r="S17" s="182">
        <f t="shared" si="4"/>
        <v>4.9745001207088607E-2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237636.74999999994</v>
      </c>
      <c r="F18" s="142">
        <f>F10+F14</f>
        <v>321871.8</v>
      </c>
      <c r="G18" s="249">
        <f>E18/E15</f>
        <v>0.14009448111867639</v>
      </c>
      <c r="H18" s="221">
        <f>F18/F15</f>
        <v>0.18409928386196603</v>
      </c>
      <c r="I18" s="208">
        <f t="shared" si="0"/>
        <v>0.3544697947602804</v>
      </c>
      <c r="K18" s="21">
        <f t="shared" si="6"/>
        <v>21350.636999999999</v>
      </c>
      <c r="L18" s="142">
        <f t="shared" si="6"/>
        <v>27782.351999999984</v>
      </c>
      <c r="M18" s="249">
        <f>K18/K15</f>
        <v>5.6693426387014356E-2</v>
      </c>
      <c r="N18" s="221">
        <f>L18/L15</f>
        <v>7.1016341422019069E-2</v>
      </c>
      <c r="O18" s="208">
        <f t="shared" si="1"/>
        <v>0.30124230017118392</v>
      </c>
      <c r="Q18" s="193">
        <f t="shared" si="2"/>
        <v>0.89845686746683762</v>
      </c>
      <c r="R18" s="194">
        <f t="shared" si="3"/>
        <v>0.86314961422529046</v>
      </c>
      <c r="S18" s="186">
        <f t="shared" si="4"/>
        <v>-3.9297660822710953E-2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83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104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6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151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2023/2022</v>
      </c>
      <c r="N5" s="342" t="str">
        <f>B5</f>
        <v>jan-ago</v>
      </c>
      <c r="O5" s="343"/>
      <c r="P5" s="131" t="str">
        <f>F5</f>
        <v>2023/2022</v>
      </c>
    </row>
    <row r="6" spans="1:16" ht="19.5" customHeight="1" thickBot="1" x14ac:dyDescent="0.3">
      <c r="A6" s="360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153</v>
      </c>
      <c r="B7" s="39">
        <v>141825.11999999985</v>
      </c>
      <c r="C7" s="147">
        <v>158080.7300000001</v>
      </c>
      <c r="D7" s="247">
        <f>B7/$B$33</f>
        <v>8.3610454174255597E-2</v>
      </c>
      <c r="E7" s="246">
        <f>C7/$C$33</f>
        <v>9.0416585688391518E-2</v>
      </c>
      <c r="F7" s="52">
        <f>(C7-B7)/B7</f>
        <v>0.11461728359546083</v>
      </c>
      <c r="H7" s="39">
        <v>39259.712999999989</v>
      </c>
      <c r="I7" s="147">
        <v>46756.893000000004</v>
      </c>
      <c r="J7" s="247">
        <f>H7/$H$33</f>
        <v>0.10424830176920748</v>
      </c>
      <c r="K7" s="246">
        <f>I7/$I$33</f>
        <v>0.11951844383516608</v>
      </c>
      <c r="L7" s="52">
        <f>(I7-H7)/H7</f>
        <v>0.19096369858842363</v>
      </c>
      <c r="N7" s="27">
        <f t="shared" ref="N7:N33" si="0">(H7/B7)*10</f>
        <v>2.7681776683848414</v>
      </c>
      <c r="O7" s="151">
        <f t="shared" ref="O7:O33" si="1">(I7/C7)*10</f>
        <v>2.9577857465612651</v>
      </c>
      <c r="P7" s="61">
        <f>(O7-N7)/N7</f>
        <v>6.8495631744278571E-2</v>
      </c>
    </row>
    <row r="8" spans="1:16" ht="20.100000000000001" customHeight="1" x14ac:dyDescent="0.25">
      <c r="A8" s="8" t="s">
        <v>152</v>
      </c>
      <c r="B8" s="19">
        <v>145477.90000000008</v>
      </c>
      <c r="C8" s="140">
        <v>142684.39000000001</v>
      </c>
      <c r="D8" s="247">
        <f t="shared" ref="D8:D32" si="2">B8/$B$33</f>
        <v>8.5763885067165521E-2</v>
      </c>
      <c r="E8" s="215">
        <f t="shared" ref="E8:E32" si="3">C8/$C$33</f>
        <v>8.161042383110749E-2</v>
      </c>
      <c r="F8" s="52">
        <f t="shared" ref="F8:F33" si="4">(C8-B8)/B8</f>
        <v>-1.9202298081014819E-2</v>
      </c>
      <c r="H8" s="19">
        <v>43834.720000000001</v>
      </c>
      <c r="I8" s="140">
        <v>44432.025000000016</v>
      </c>
      <c r="J8" s="247">
        <f t="shared" ref="J8:J32" si="5">H8/$H$33</f>
        <v>0.11639654926995303</v>
      </c>
      <c r="K8" s="215">
        <f t="shared" ref="K8:K32" si="6">I8/$I$33</f>
        <v>0.11357569213260592</v>
      </c>
      <c r="L8" s="52">
        <f t="shared" ref="L8:L33" si="7">(I8-H8)/H8</f>
        <v>1.3626298970314281E-2</v>
      </c>
      <c r="N8" s="27">
        <f t="shared" si="0"/>
        <v>3.0131532005892288</v>
      </c>
      <c r="O8" s="152">
        <f t="shared" si="1"/>
        <v>3.1140074257597492</v>
      </c>
      <c r="P8" s="52">
        <f t="shared" ref="P8:P71" si="8">(O8-N8)/N8</f>
        <v>3.3471323380038623E-2</v>
      </c>
    </row>
    <row r="9" spans="1:16" ht="20.100000000000001" customHeight="1" x14ac:dyDescent="0.25">
      <c r="A9" s="8" t="s">
        <v>155</v>
      </c>
      <c r="B9" s="19">
        <v>194863.84000000005</v>
      </c>
      <c r="C9" s="140">
        <v>245912.58999999994</v>
      </c>
      <c r="D9" s="247">
        <f t="shared" si="2"/>
        <v>0.11487847966946543</v>
      </c>
      <c r="E9" s="215">
        <f t="shared" si="3"/>
        <v>0.14065330268647719</v>
      </c>
      <c r="F9" s="52">
        <f t="shared" si="4"/>
        <v>0.26197138473715731</v>
      </c>
      <c r="H9" s="19">
        <v>24744.129000000008</v>
      </c>
      <c r="I9" s="140">
        <v>29011.523000000016</v>
      </c>
      <c r="J9" s="247">
        <f t="shared" si="5"/>
        <v>6.5704337344702435E-2</v>
      </c>
      <c r="K9" s="215">
        <f t="shared" si="6"/>
        <v>7.4158308214537061E-2</v>
      </c>
      <c r="L9" s="52">
        <f t="shared" si="7"/>
        <v>0.17246086940461741</v>
      </c>
      <c r="N9" s="27">
        <f t="shared" si="0"/>
        <v>1.2698163497137283</v>
      </c>
      <c r="O9" s="152">
        <f t="shared" si="1"/>
        <v>1.1797493979466454</v>
      </c>
      <c r="P9" s="52">
        <f t="shared" si="8"/>
        <v>-7.0929116472148043E-2</v>
      </c>
    </row>
    <row r="10" spans="1:16" ht="20.100000000000001" customHeight="1" x14ac:dyDescent="0.25">
      <c r="A10" s="8" t="s">
        <v>178</v>
      </c>
      <c r="B10" s="19">
        <v>114529.86000000003</v>
      </c>
      <c r="C10" s="140">
        <v>105343.46999999999</v>
      </c>
      <c r="D10" s="247">
        <f t="shared" si="2"/>
        <v>6.7519023506653272E-2</v>
      </c>
      <c r="E10" s="215">
        <f t="shared" si="3"/>
        <v>6.0252738470827502E-2</v>
      </c>
      <c r="F10" s="52">
        <f t="shared" si="4"/>
        <v>-8.0209562816195193E-2</v>
      </c>
      <c r="H10" s="19">
        <v>29228.699000000008</v>
      </c>
      <c r="I10" s="140">
        <v>28937.556999999993</v>
      </c>
      <c r="J10" s="247">
        <f t="shared" si="5"/>
        <v>7.7612442904850948E-2</v>
      </c>
      <c r="K10" s="215">
        <f t="shared" si="6"/>
        <v>7.3969238739439253E-2</v>
      </c>
      <c r="L10" s="52">
        <f t="shared" si="7"/>
        <v>-9.960826515063647E-3</v>
      </c>
      <c r="N10" s="27">
        <f t="shared" si="0"/>
        <v>2.5520592620998577</v>
      </c>
      <c r="O10" s="152">
        <f t="shared" si="1"/>
        <v>2.7469720714535035</v>
      </c>
      <c r="P10" s="52">
        <f t="shared" si="8"/>
        <v>7.6374719132999216E-2</v>
      </c>
    </row>
    <row r="11" spans="1:16" ht="20.100000000000001" customHeight="1" x14ac:dyDescent="0.25">
      <c r="A11" s="8" t="s">
        <v>154</v>
      </c>
      <c r="B11" s="19">
        <v>76672.530000000013</v>
      </c>
      <c r="C11" s="140">
        <v>72591.95</v>
      </c>
      <c r="D11" s="247">
        <f t="shared" si="2"/>
        <v>4.520091402700202E-2</v>
      </c>
      <c r="E11" s="215">
        <f t="shared" si="3"/>
        <v>4.1520027567322274E-2</v>
      </c>
      <c r="F11" s="52">
        <f t="shared" si="4"/>
        <v>-5.3220886280914634E-2</v>
      </c>
      <c r="H11" s="19">
        <v>27326.292999999998</v>
      </c>
      <c r="I11" s="140">
        <v>25296.227999999999</v>
      </c>
      <c r="J11" s="247">
        <f t="shared" si="5"/>
        <v>7.2560888025283904E-2</v>
      </c>
      <c r="K11" s="215">
        <f t="shared" si="6"/>
        <v>6.4661392395332071E-2</v>
      </c>
      <c r="L11" s="52">
        <f t="shared" si="7"/>
        <v>-7.4289805792538299E-2</v>
      </c>
      <c r="N11" s="27">
        <f t="shared" si="0"/>
        <v>3.564026516406853</v>
      </c>
      <c r="O11" s="152">
        <f t="shared" si="1"/>
        <v>3.4847153162299676</v>
      </c>
      <c r="P11" s="52">
        <f t="shared" si="8"/>
        <v>-2.225325760394304E-2</v>
      </c>
    </row>
    <row r="12" spans="1:16" ht="20.100000000000001" customHeight="1" x14ac:dyDescent="0.25">
      <c r="A12" s="8" t="s">
        <v>193</v>
      </c>
      <c r="B12" s="19">
        <v>83980.49</v>
      </c>
      <c r="C12" s="140">
        <v>96971.68</v>
      </c>
      <c r="D12" s="247">
        <f t="shared" si="2"/>
        <v>4.9509190689749023E-2</v>
      </c>
      <c r="E12" s="215">
        <f t="shared" si="3"/>
        <v>5.5464370730494962E-2</v>
      </c>
      <c r="F12" s="52">
        <f t="shared" si="4"/>
        <v>0.15469295308946146</v>
      </c>
      <c r="H12" s="19">
        <v>18530.226999999992</v>
      </c>
      <c r="I12" s="140">
        <v>21492.984000000004</v>
      </c>
      <c r="J12" s="247">
        <f t="shared" si="5"/>
        <v>4.9204249051640184E-2</v>
      </c>
      <c r="K12" s="215">
        <f t="shared" si="6"/>
        <v>5.4939664212806515E-2</v>
      </c>
      <c r="L12" s="52">
        <f t="shared" si="7"/>
        <v>0.1598877876671459</v>
      </c>
      <c r="N12" s="27">
        <f t="shared" si="0"/>
        <v>2.2064918887708314</v>
      </c>
      <c r="O12" s="152">
        <f t="shared" si="1"/>
        <v>2.2164186492386238</v>
      </c>
      <c r="P12" s="52">
        <f t="shared" si="8"/>
        <v>4.4988882661709155E-3</v>
      </c>
    </row>
    <row r="13" spans="1:16" ht="20.100000000000001" customHeight="1" x14ac:dyDescent="0.25">
      <c r="A13" s="8" t="s">
        <v>190</v>
      </c>
      <c r="B13" s="19">
        <v>116255.79000000002</v>
      </c>
      <c r="C13" s="140">
        <v>110702.15000000001</v>
      </c>
      <c r="D13" s="247">
        <f t="shared" si="2"/>
        <v>6.8536514563054096E-2</v>
      </c>
      <c r="E13" s="215">
        <f t="shared" si="3"/>
        <v>6.3317713875462034E-2</v>
      </c>
      <c r="F13" s="52">
        <f t="shared" si="4"/>
        <v>-4.77708680144018E-2</v>
      </c>
      <c r="H13" s="19">
        <v>22270.217000000008</v>
      </c>
      <c r="I13" s="140">
        <v>21453.051000000014</v>
      </c>
      <c r="J13" s="247">
        <f t="shared" si="5"/>
        <v>5.9135233675338787E-2</v>
      </c>
      <c r="K13" s="215">
        <f t="shared" si="6"/>
        <v>5.4837588781539763E-2</v>
      </c>
      <c r="L13" s="52">
        <f t="shared" si="7"/>
        <v>-3.669322126497436E-2</v>
      </c>
      <c r="N13" s="27">
        <f t="shared" si="0"/>
        <v>1.9156221810543805</v>
      </c>
      <c r="O13" s="152">
        <f t="shared" si="1"/>
        <v>1.937907348682931</v>
      </c>
      <c r="P13" s="52">
        <f t="shared" si="8"/>
        <v>1.1633383581038131E-2</v>
      </c>
    </row>
    <row r="14" spans="1:16" ht="20.100000000000001" customHeight="1" x14ac:dyDescent="0.25">
      <c r="A14" s="8" t="s">
        <v>189</v>
      </c>
      <c r="B14" s="19">
        <v>134815.19999999998</v>
      </c>
      <c r="C14" s="140">
        <v>109278.30999999994</v>
      </c>
      <c r="D14" s="247">
        <f t="shared" si="2"/>
        <v>7.9477881644613543E-2</v>
      </c>
      <c r="E14" s="215">
        <f t="shared" si="3"/>
        <v>6.2503327761692401E-2</v>
      </c>
      <c r="F14" s="52">
        <f t="shared" si="4"/>
        <v>-0.18942144505960787</v>
      </c>
      <c r="H14" s="19">
        <v>22347.866000000005</v>
      </c>
      <c r="I14" s="140">
        <v>19540.883000000009</v>
      </c>
      <c r="J14" s="247">
        <f t="shared" si="5"/>
        <v>5.9341418992691387E-2</v>
      </c>
      <c r="K14" s="215">
        <f t="shared" si="6"/>
        <v>4.9949767349277301E-2</v>
      </c>
      <c r="L14" s="52">
        <f t="shared" si="7"/>
        <v>-0.12560407333747195</v>
      </c>
      <c r="N14" s="27">
        <f t="shared" si="0"/>
        <v>1.6576666429304714</v>
      </c>
      <c r="O14" s="152">
        <f t="shared" si="1"/>
        <v>1.7881758054274466</v>
      </c>
      <c r="P14" s="52">
        <f t="shared" si="8"/>
        <v>7.8730644097571564E-2</v>
      </c>
    </row>
    <row r="15" spans="1:16" ht="20.100000000000001" customHeight="1" x14ac:dyDescent="0.25">
      <c r="A15" s="8" t="s">
        <v>156</v>
      </c>
      <c r="B15" s="19">
        <v>56040.95</v>
      </c>
      <c r="C15" s="140">
        <v>56922.209999999992</v>
      </c>
      <c r="D15" s="247">
        <f t="shared" si="2"/>
        <v>3.3037936310977588E-2</v>
      </c>
      <c r="E15" s="215">
        <f t="shared" si="3"/>
        <v>3.2557490581158206E-2</v>
      </c>
      <c r="F15" s="52">
        <f t="shared" si="4"/>
        <v>1.5725286598460498E-2</v>
      </c>
      <c r="H15" s="19">
        <v>17928.878000000004</v>
      </c>
      <c r="I15" s="140">
        <v>18636.70299999999</v>
      </c>
      <c r="J15" s="247">
        <f t="shared" si="5"/>
        <v>4.7607456634420786E-2</v>
      </c>
      <c r="K15" s="215">
        <f t="shared" si="6"/>
        <v>4.7638531943903328E-2</v>
      </c>
      <c r="L15" s="52">
        <f t="shared" si="7"/>
        <v>3.9479603798965333E-2</v>
      </c>
      <c r="N15" s="27">
        <f t="shared" si="0"/>
        <v>3.1992459085722147</v>
      </c>
      <c r="O15" s="152">
        <f t="shared" si="1"/>
        <v>3.274065255020842</v>
      </c>
      <c r="P15" s="52">
        <f t="shared" si="8"/>
        <v>2.3386556890845036E-2</v>
      </c>
    </row>
    <row r="16" spans="1:16" ht="20.100000000000001" customHeight="1" x14ac:dyDescent="0.25">
      <c r="A16" s="8" t="s">
        <v>194</v>
      </c>
      <c r="B16" s="19">
        <v>68380.630000000019</v>
      </c>
      <c r="C16" s="140">
        <v>64425.089999999989</v>
      </c>
      <c r="D16" s="247">
        <f t="shared" si="2"/>
        <v>4.0312573195931262E-2</v>
      </c>
      <c r="E16" s="215">
        <f t="shared" si="3"/>
        <v>3.6848872537894602E-2</v>
      </c>
      <c r="F16" s="52">
        <f t="shared" si="4"/>
        <v>-5.7845913382196523E-2</v>
      </c>
      <c r="H16" s="19">
        <v>15867.436</v>
      </c>
      <c r="I16" s="140">
        <v>15187.069000000005</v>
      </c>
      <c r="J16" s="247">
        <f t="shared" si="5"/>
        <v>4.2133605419672503E-2</v>
      </c>
      <c r="K16" s="215">
        <f t="shared" si="6"/>
        <v>3.8820690102254918E-2</v>
      </c>
      <c r="L16" s="52">
        <f t="shared" si="7"/>
        <v>-4.2878194057313024E-2</v>
      </c>
      <c r="N16" s="27">
        <f t="shared" si="0"/>
        <v>2.3204577085645446</v>
      </c>
      <c r="O16" s="152">
        <f t="shared" si="1"/>
        <v>2.3573221240358389</v>
      </c>
      <c r="P16" s="52">
        <f t="shared" si="8"/>
        <v>1.5886699996829037E-2</v>
      </c>
    </row>
    <row r="17" spans="1:16" ht="20.100000000000001" customHeight="1" x14ac:dyDescent="0.25">
      <c r="A17" s="8" t="s">
        <v>191</v>
      </c>
      <c r="B17" s="19">
        <v>30330.16</v>
      </c>
      <c r="C17" s="140">
        <v>63534.180000000022</v>
      </c>
      <c r="D17" s="247">
        <f t="shared" si="2"/>
        <v>1.7880601495544955E-2</v>
      </c>
      <c r="E17" s="215">
        <f t="shared" si="3"/>
        <v>3.6339303532515882E-2</v>
      </c>
      <c r="F17" s="52">
        <f t="shared" si="4"/>
        <v>1.0947525499370929</v>
      </c>
      <c r="H17" s="19">
        <v>7022.1160000000018</v>
      </c>
      <c r="I17" s="140">
        <v>10743.228000000003</v>
      </c>
      <c r="J17" s="247">
        <f t="shared" si="5"/>
        <v>1.8646179808456075E-2</v>
      </c>
      <c r="K17" s="215">
        <f t="shared" si="6"/>
        <v>2.7461488776133688E-2</v>
      </c>
      <c r="L17" s="52">
        <f t="shared" si="7"/>
        <v>0.52991320564912348</v>
      </c>
      <c r="N17" s="27">
        <f t="shared" si="0"/>
        <v>2.3152255049099648</v>
      </c>
      <c r="O17" s="152">
        <f t="shared" si="1"/>
        <v>1.6909367524693006</v>
      </c>
      <c r="P17" s="52">
        <f t="shared" si="8"/>
        <v>-0.26964490116263717</v>
      </c>
    </row>
    <row r="18" spans="1:16" ht="20.100000000000001" customHeight="1" x14ac:dyDescent="0.25">
      <c r="A18" s="8" t="s">
        <v>195</v>
      </c>
      <c r="B18" s="19">
        <v>67603.310000000012</v>
      </c>
      <c r="C18" s="140">
        <v>65952.28</v>
      </c>
      <c r="D18" s="247">
        <f t="shared" si="2"/>
        <v>3.9854318140418295E-2</v>
      </c>
      <c r="E18" s="215">
        <f t="shared" si="3"/>
        <v>3.7722371195811066E-2</v>
      </c>
      <c r="F18" s="52">
        <f t="shared" si="4"/>
        <v>-2.4422324883204876E-2</v>
      </c>
      <c r="H18" s="19">
        <v>9513.8290000000015</v>
      </c>
      <c r="I18" s="140">
        <v>9935.0290000000041</v>
      </c>
      <c r="J18" s="247">
        <f t="shared" si="5"/>
        <v>2.5262551373532401E-2</v>
      </c>
      <c r="K18" s="215">
        <f t="shared" si="6"/>
        <v>2.5395596870331966E-2</v>
      </c>
      <c r="L18" s="52">
        <f t="shared" si="7"/>
        <v>4.4272395478203622E-2</v>
      </c>
      <c r="N18" s="27">
        <f t="shared" si="0"/>
        <v>1.4073022459994933</v>
      </c>
      <c r="O18" s="152">
        <f t="shared" si="1"/>
        <v>1.506396594628723</v>
      </c>
      <c r="P18" s="52">
        <f t="shared" si="8"/>
        <v>7.0414403807656109E-2</v>
      </c>
    </row>
    <row r="19" spans="1:16" ht="20.100000000000001" customHeight="1" x14ac:dyDescent="0.25">
      <c r="A19" s="8" t="s">
        <v>158</v>
      </c>
      <c r="B19" s="19">
        <v>18425.680000000004</v>
      </c>
      <c r="C19" s="140">
        <v>35651.279999999992</v>
      </c>
      <c r="D19" s="247">
        <f t="shared" si="2"/>
        <v>1.0862528960098887E-2</v>
      </c>
      <c r="E19" s="215">
        <f t="shared" si="3"/>
        <v>2.0391271048791564E-2</v>
      </c>
      <c r="F19" s="52">
        <f t="shared" si="4"/>
        <v>0.93486916086678939</v>
      </c>
      <c r="H19" s="19">
        <v>3595.0779999999991</v>
      </c>
      <c r="I19" s="140">
        <v>7239.7439999999988</v>
      </c>
      <c r="J19" s="247">
        <f t="shared" si="5"/>
        <v>9.5461924601394545E-3</v>
      </c>
      <c r="K19" s="215">
        <f t="shared" si="6"/>
        <v>1.8505997322041487E-2</v>
      </c>
      <c r="L19" s="52">
        <f t="shared" si="7"/>
        <v>1.0137933029547623</v>
      </c>
      <c r="N19" s="27">
        <f t="shared" si="0"/>
        <v>1.9511236491678996</v>
      </c>
      <c r="O19" s="152">
        <f t="shared" si="1"/>
        <v>2.0307108187980911</v>
      </c>
      <c r="P19" s="52">
        <f t="shared" si="8"/>
        <v>4.0790428461124573E-2</v>
      </c>
    </row>
    <row r="20" spans="1:16" ht="20.100000000000001" customHeight="1" x14ac:dyDescent="0.25">
      <c r="A20" s="8" t="s">
        <v>157</v>
      </c>
      <c r="B20" s="19">
        <v>26496.25</v>
      </c>
      <c r="C20" s="140">
        <v>25878.139999999985</v>
      </c>
      <c r="D20" s="247">
        <f t="shared" si="2"/>
        <v>1.5620388661857802E-2</v>
      </c>
      <c r="E20" s="215">
        <f t="shared" si="3"/>
        <v>1.4801380679139003E-2</v>
      </c>
      <c r="F20" s="52">
        <f t="shared" si="4"/>
        <v>-2.3328206821720626E-2</v>
      </c>
      <c r="H20" s="19">
        <v>6779.8719999999985</v>
      </c>
      <c r="I20" s="140">
        <v>7219.5469999999987</v>
      </c>
      <c r="J20" s="247">
        <f t="shared" si="5"/>
        <v>1.8002937062036095E-2</v>
      </c>
      <c r="K20" s="215">
        <f t="shared" si="6"/>
        <v>1.8454370409831156E-2</v>
      </c>
      <c r="L20" s="52">
        <f t="shared" si="7"/>
        <v>6.4850044366619355E-2</v>
      </c>
      <c r="N20" s="27">
        <f t="shared" si="0"/>
        <v>2.5588043591074205</v>
      </c>
      <c r="O20" s="152">
        <f t="shared" si="1"/>
        <v>2.7898245391670358</v>
      </c>
      <c r="P20" s="52">
        <f t="shared" si="8"/>
        <v>9.0284424925788878E-2</v>
      </c>
    </row>
    <row r="21" spans="1:16" ht="20.100000000000001" customHeight="1" x14ac:dyDescent="0.25">
      <c r="A21" s="8" t="s">
        <v>197</v>
      </c>
      <c r="B21" s="19">
        <v>29950.79</v>
      </c>
      <c r="C21" s="140">
        <v>32284.909999999989</v>
      </c>
      <c r="D21" s="247">
        <f t="shared" si="2"/>
        <v>1.765695072056174E-2</v>
      </c>
      <c r="E21" s="215">
        <f t="shared" si="3"/>
        <v>1.8465826489142641E-2</v>
      </c>
      <c r="F21" s="52">
        <f t="shared" si="4"/>
        <v>7.7931834185341622E-2</v>
      </c>
      <c r="H21" s="19">
        <v>6560.036000000001</v>
      </c>
      <c r="I21" s="140">
        <v>7206.4650000000029</v>
      </c>
      <c r="J21" s="247">
        <f t="shared" si="5"/>
        <v>1.7419195411460729E-2</v>
      </c>
      <c r="K21" s="215">
        <f t="shared" si="6"/>
        <v>1.8420930628401472E-2</v>
      </c>
      <c r="L21" s="52">
        <f t="shared" si="7"/>
        <v>9.8540465326714941E-2</v>
      </c>
      <c r="N21" s="27">
        <f t="shared" si="0"/>
        <v>2.1902714419218992</v>
      </c>
      <c r="O21" s="152">
        <f t="shared" si="1"/>
        <v>2.2321465353318333</v>
      </c>
      <c r="P21" s="52">
        <f t="shared" si="8"/>
        <v>1.9118677533954399E-2</v>
      </c>
    </row>
    <row r="22" spans="1:16" ht="20.100000000000001" customHeight="1" x14ac:dyDescent="0.25">
      <c r="A22" s="8" t="s">
        <v>192</v>
      </c>
      <c r="B22" s="19">
        <v>41169.319999999992</v>
      </c>
      <c r="C22" s="140">
        <v>26083.050000000003</v>
      </c>
      <c r="D22" s="247">
        <f t="shared" si="2"/>
        <v>2.4270633744186271E-2</v>
      </c>
      <c r="E22" s="215">
        <f t="shared" si="3"/>
        <v>1.4918581950751362E-2</v>
      </c>
      <c r="F22" s="52">
        <f t="shared" si="4"/>
        <v>-0.36644447855830486</v>
      </c>
      <c r="H22" s="19">
        <v>11143.075000000004</v>
      </c>
      <c r="I22" s="140">
        <v>7153.1849999999995</v>
      </c>
      <c r="J22" s="247">
        <f t="shared" si="5"/>
        <v>2.9588770688082015E-2</v>
      </c>
      <c r="K22" s="215">
        <f t="shared" si="6"/>
        <v>1.8284738031354057E-2</v>
      </c>
      <c r="L22" s="52">
        <f t="shared" si="7"/>
        <v>-0.3580600507490081</v>
      </c>
      <c r="N22" s="27">
        <f t="shared" si="0"/>
        <v>2.7066453854472226</v>
      </c>
      <c r="O22" s="152">
        <f t="shared" si="1"/>
        <v>2.7424649341238845</v>
      </c>
      <c r="P22" s="52">
        <f t="shared" si="8"/>
        <v>1.3233927454720271E-2</v>
      </c>
    </row>
    <row r="23" spans="1:16" ht="20.100000000000001" customHeight="1" x14ac:dyDescent="0.25">
      <c r="A23" s="8" t="s">
        <v>198</v>
      </c>
      <c r="B23" s="19">
        <v>27019.000000000004</v>
      </c>
      <c r="C23" s="140">
        <v>24567.370000000006</v>
      </c>
      <c r="D23" s="247">
        <f t="shared" si="2"/>
        <v>1.5928566542613994E-2</v>
      </c>
      <c r="E23" s="215">
        <f t="shared" si="3"/>
        <v>1.4051666605685706E-2</v>
      </c>
      <c r="F23" s="52">
        <f t="shared" si="4"/>
        <v>-9.0737258965912768E-2</v>
      </c>
      <c r="H23" s="19">
        <v>6236.695999999999</v>
      </c>
      <c r="I23" s="140">
        <v>5751.5340000000006</v>
      </c>
      <c r="J23" s="247">
        <f t="shared" si="5"/>
        <v>1.6560614354231507E-2</v>
      </c>
      <c r="K23" s="215">
        <f t="shared" si="6"/>
        <v>1.4701883492238206E-2</v>
      </c>
      <c r="L23" s="52">
        <f t="shared" si="7"/>
        <v>-7.7791510120101812E-2</v>
      </c>
      <c r="N23" s="27">
        <f t="shared" si="0"/>
        <v>2.3082630741330168</v>
      </c>
      <c r="O23" s="152">
        <f t="shared" si="1"/>
        <v>2.341127275731997</v>
      </c>
      <c r="P23" s="52">
        <f t="shared" si="8"/>
        <v>1.423763260230811E-2</v>
      </c>
    </row>
    <row r="24" spans="1:16" ht="20.100000000000001" customHeight="1" x14ac:dyDescent="0.25">
      <c r="A24" s="8" t="s">
        <v>162</v>
      </c>
      <c r="B24" s="19">
        <v>65302.099999999991</v>
      </c>
      <c r="C24" s="140">
        <v>66350.13999999997</v>
      </c>
      <c r="D24" s="247">
        <f t="shared" si="2"/>
        <v>3.8497681084512118E-2</v>
      </c>
      <c r="E24" s="215">
        <f t="shared" si="3"/>
        <v>3.7949933042103028E-2</v>
      </c>
      <c r="F24" s="52">
        <f t="shared" si="4"/>
        <v>1.6049101024315896E-2</v>
      </c>
      <c r="H24" s="19">
        <v>4632.9279999999999</v>
      </c>
      <c r="I24" s="140">
        <v>5027.6560000000018</v>
      </c>
      <c r="J24" s="247">
        <f t="shared" si="5"/>
        <v>1.2302048061813672E-2</v>
      </c>
      <c r="K24" s="215">
        <f t="shared" si="6"/>
        <v>1.2851530174567756E-2</v>
      </c>
      <c r="L24" s="52">
        <f t="shared" si="7"/>
        <v>8.5200547040662378E-2</v>
      </c>
      <c r="N24" s="27">
        <f t="shared" si="0"/>
        <v>0.70946079835104858</v>
      </c>
      <c r="O24" s="152">
        <f t="shared" si="1"/>
        <v>0.7577461027211102</v>
      </c>
      <c r="P24" s="52">
        <f t="shared" si="8"/>
        <v>6.8059157718492497E-2</v>
      </c>
    </row>
    <row r="25" spans="1:16" ht="20.100000000000001" customHeight="1" x14ac:dyDescent="0.25">
      <c r="A25" s="8" t="s">
        <v>196</v>
      </c>
      <c r="B25" s="19">
        <v>16102.29</v>
      </c>
      <c r="C25" s="140">
        <v>18471.050000000003</v>
      </c>
      <c r="D25" s="247">
        <f t="shared" si="2"/>
        <v>9.4928160832550377E-3</v>
      </c>
      <c r="E25" s="215">
        <f t="shared" si="3"/>
        <v>1.0564787213973288E-2</v>
      </c>
      <c r="F25" s="52">
        <f t="shared" si="4"/>
        <v>0.1471070263918984</v>
      </c>
      <c r="H25" s="19">
        <v>3981.5720000000015</v>
      </c>
      <c r="I25" s="140">
        <v>4606.8989999999994</v>
      </c>
      <c r="J25" s="247">
        <f t="shared" si="5"/>
        <v>1.0572469528033158E-2</v>
      </c>
      <c r="K25" s="215">
        <f t="shared" si="6"/>
        <v>1.1776004863834358E-2</v>
      </c>
      <c r="L25" s="52">
        <f t="shared" si="7"/>
        <v>0.15705530378453478</v>
      </c>
      <c r="N25" s="27">
        <f t="shared" si="0"/>
        <v>2.4726743835814666</v>
      </c>
      <c r="O25" s="152">
        <f t="shared" si="1"/>
        <v>2.4941186342952886</v>
      </c>
      <c r="P25" s="52">
        <f t="shared" si="8"/>
        <v>8.6724927698574282E-3</v>
      </c>
    </row>
    <row r="26" spans="1:16" ht="20.100000000000001" customHeight="1" x14ac:dyDescent="0.25">
      <c r="A26" s="8" t="s">
        <v>161</v>
      </c>
      <c r="B26" s="19">
        <v>16130.61</v>
      </c>
      <c r="C26" s="140">
        <v>12094.310000000001</v>
      </c>
      <c r="D26" s="247">
        <f t="shared" si="2"/>
        <v>9.509511630998729E-3</v>
      </c>
      <c r="E26" s="215">
        <f t="shared" si="3"/>
        <v>6.9175175017028951E-3</v>
      </c>
      <c r="F26" s="52">
        <f t="shared" si="4"/>
        <v>-0.25022612288065976</v>
      </c>
      <c r="H26" s="19">
        <v>4237.3480000000009</v>
      </c>
      <c r="I26" s="140">
        <v>4308.5639999999985</v>
      </c>
      <c r="J26" s="247">
        <f t="shared" si="5"/>
        <v>1.1251644478530651E-2</v>
      </c>
      <c r="K26" s="215">
        <f t="shared" si="6"/>
        <v>1.1013410673891832E-2</v>
      </c>
      <c r="L26" s="52">
        <f t="shared" si="7"/>
        <v>1.6806738554397137E-2</v>
      </c>
      <c r="N26" s="27">
        <f t="shared" si="0"/>
        <v>2.6268987967597015</v>
      </c>
      <c r="O26" s="152">
        <f t="shared" si="1"/>
        <v>3.5624719392838431</v>
      </c>
      <c r="P26" s="52">
        <f t="shared" si="8"/>
        <v>0.35615119382527327</v>
      </c>
    </row>
    <row r="27" spans="1:16" ht="20.100000000000001" customHeight="1" x14ac:dyDescent="0.25">
      <c r="A27" s="8" t="s">
        <v>160</v>
      </c>
      <c r="B27" s="19">
        <v>10629.710000000003</v>
      </c>
      <c r="C27" s="140">
        <v>10590.669999999998</v>
      </c>
      <c r="D27" s="247">
        <f t="shared" si="2"/>
        <v>6.2665547601202633E-3</v>
      </c>
      <c r="E27" s="215">
        <f t="shared" si="3"/>
        <v>6.0574886107400737E-3</v>
      </c>
      <c r="F27" s="52">
        <f t="shared" si="4"/>
        <v>-3.672724843857876E-3</v>
      </c>
      <c r="H27" s="19">
        <v>3851.0960000000009</v>
      </c>
      <c r="I27" s="140">
        <v>3881.3409999999994</v>
      </c>
      <c r="J27" s="247">
        <f t="shared" si="5"/>
        <v>1.0226010005477831E-2</v>
      </c>
      <c r="K27" s="215">
        <f t="shared" si="6"/>
        <v>9.9213571849957449E-3</v>
      </c>
      <c r="L27" s="52">
        <f t="shared" si="7"/>
        <v>7.8536084273148534E-3</v>
      </c>
      <c r="N27" s="27">
        <f t="shared" si="0"/>
        <v>3.6229549065778839</v>
      </c>
      <c r="O27" s="152">
        <f t="shared" si="1"/>
        <v>3.6648682283557132</v>
      </c>
      <c r="P27" s="52">
        <f t="shared" si="8"/>
        <v>1.1568822372514487E-2</v>
      </c>
    </row>
    <row r="28" spans="1:16" ht="20.100000000000001" customHeight="1" x14ac:dyDescent="0.25">
      <c r="A28" s="8" t="s">
        <v>200</v>
      </c>
      <c r="B28" s="19">
        <v>8416.86</v>
      </c>
      <c r="C28" s="140">
        <v>11400.340000000007</v>
      </c>
      <c r="D28" s="247">
        <f t="shared" si="2"/>
        <v>4.9620087564257002E-3</v>
      </c>
      <c r="E28" s="215">
        <f t="shared" si="3"/>
        <v>6.5205912098634505E-3</v>
      </c>
      <c r="F28" s="52">
        <f t="shared" si="4"/>
        <v>0.35446472912701488</v>
      </c>
      <c r="H28" s="19">
        <v>2403.0520000000001</v>
      </c>
      <c r="I28" s="140">
        <v>3289.7860000000001</v>
      </c>
      <c r="J28" s="247">
        <f t="shared" si="5"/>
        <v>6.3809455271131924E-3</v>
      </c>
      <c r="K28" s="215">
        <f t="shared" si="6"/>
        <v>8.4092436011673332E-3</v>
      </c>
      <c r="L28" s="52">
        <f t="shared" si="7"/>
        <v>0.36900325086598201</v>
      </c>
      <c r="N28" s="27">
        <f t="shared" si="0"/>
        <v>2.8550457058808156</v>
      </c>
      <c r="O28" s="152">
        <f t="shared" si="1"/>
        <v>2.8856911285102003</v>
      </c>
      <c r="P28" s="52">
        <f t="shared" si="8"/>
        <v>1.0733776543843509E-2</v>
      </c>
    </row>
    <row r="29" spans="1:16" ht="20.100000000000001" customHeight="1" x14ac:dyDescent="0.25">
      <c r="A29" s="8" t="s">
        <v>159</v>
      </c>
      <c r="B29" s="19">
        <v>1485.9500000000005</v>
      </c>
      <c r="C29" s="140">
        <v>1682.6399999999999</v>
      </c>
      <c r="D29" s="247">
        <f t="shared" si="2"/>
        <v>8.7601515429872555E-4</v>
      </c>
      <c r="E29" s="215">
        <f t="shared" si="3"/>
        <v>9.6241055910302931E-4</v>
      </c>
      <c r="F29" s="52">
        <f>(C29-B29)/B29</f>
        <v>0.13236649954574467</v>
      </c>
      <c r="H29" s="19">
        <v>2650.1329999999994</v>
      </c>
      <c r="I29" s="140">
        <v>3234.0369999999994</v>
      </c>
      <c r="J29" s="247">
        <f t="shared" si="5"/>
        <v>7.0370322042989757E-3</v>
      </c>
      <c r="K29" s="215">
        <f t="shared" si="6"/>
        <v>8.2667398269031453E-3</v>
      </c>
      <c r="L29" s="52">
        <f>(I29-H29)/H29</f>
        <v>0.22033007400005966</v>
      </c>
      <c r="N29" s="27">
        <f t="shared" si="0"/>
        <v>17.834604125307031</v>
      </c>
      <c r="O29" s="152">
        <f t="shared" si="1"/>
        <v>19.220017353682305</v>
      </c>
      <c r="P29" s="52">
        <f>(O29-N29)/N29</f>
        <v>7.7681187574519459E-2</v>
      </c>
    </row>
    <row r="30" spans="1:16" ht="20.100000000000001" customHeight="1" x14ac:dyDescent="0.25">
      <c r="A30" s="8" t="s">
        <v>199</v>
      </c>
      <c r="B30" s="19">
        <v>12849.559999999996</v>
      </c>
      <c r="C30" s="140">
        <v>8565.0800000000017</v>
      </c>
      <c r="D30" s="247">
        <f t="shared" si="2"/>
        <v>7.5752274881864968E-3</v>
      </c>
      <c r="E30" s="215">
        <f t="shared" si="3"/>
        <v>4.8989227829851758E-3</v>
      </c>
      <c r="F30" s="52">
        <f t="shared" si="4"/>
        <v>-0.33343398528821183</v>
      </c>
      <c r="H30" s="19">
        <v>3645.1429999999996</v>
      </c>
      <c r="I30" s="140">
        <v>2653.677000000001</v>
      </c>
      <c r="J30" s="247">
        <f t="shared" si="5"/>
        <v>9.6791325870343049E-3</v>
      </c>
      <c r="K30" s="215">
        <f t="shared" si="6"/>
        <v>6.7832425366923356E-3</v>
      </c>
      <c r="L30" s="52">
        <f t="shared" si="7"/>
        <v>-0.27199646214153977</v>
      </c>
      <c r="N30" s="27">
        <f t="shared" si="0"/>
        <v>2.8367842945595028</v>
      </c>
      <c r="O30" s="152">
        <f t="shared" si="1"/>
        <v>3.0982512714417147</v>
      </c>
      <c r="P30" s="52">
        <f t="shared" si="8"/>
        <v>9.2170200386283763E-2</v>
      </c>
    </row>
    <row r="31" spans="1:16" ht="20.100000000000001" customHeight="1" x14ac:dyDescent="0.25">
      <c r="A31" s="8" t="s">
        <v>201</v>
      </c>
      <c r="B31" s="19">
        <v>11074.690000000004</v>
      </c>
      <c r="C31" s="140">
        <v>11499.499999999996</v>
      </c>
      <c r="D31" s="247">
        <f t="shared" si="2"/>
        <v>6.5288847331071397E-3</v>
      </c>
      <c r="E31" s="215">
        <f t="shared" si="3"/>
        <v>6.5773072222253615E-3</v>
      </c>
      <c r="F31" s="52">
        <f t="shared" si="4"/>
        <v>3.8358635772196968E-2</v>
      </c>
      <c r="H31" s="19">
        <v>2449.9789999999998</v>
      </c>
      <c r="I31" s="140">
        <v>2502.8959999999997</v>
      </c>
      <c r="J31" s="247">
        <f t="shared" si="5"/>
        <v>6.5055531638812851E-3</v>
      </c>
      <c r="K31" s="215">
        <f t="shared" si="6"/>
        <v>6.3978210656824817E-3</v>
      </c>
      <c r="L31" s="52">
        <f t="shared" si="7"/>
        <v>2.1598960644152426E-2</v>
      </c>
      <c r="N31" s="27">
        <f t="shared" si="0"/>
        <v>2.2122325771646874</v>
      </c>
      <c r="O31" s="152">
        <f t="shared" si="1"/>
        <v>2.1765259359102576</v>
      </c>
      <c r="P31" s="52">
        <f t="shared" si="8"/>
        <v>-1.6140545810148628E-2</v>
      </c>
    </row>
    <row r="32" spans="1:16" ht="20.100000000000001" customHeight="1" thickBot="1" x14ac:dyDescent="0.3">
      <c r="A32" s="8" t="s">
        <v>17</v>
      </c>
      <c r="B32" s="19">
        <f>B33-SUM(B7:B31)</f>
        <v>180432.01999999979</v>
      </c>
      <c r="C32" s="140">
        <f>C33-SUM(C7:C31)</f>
        <v>170842.36000000034</v>
      </c>
      <c r="D32" s="247">
        <f t="shared" si="2"/>
        <v>0.10637045919494634</v>
      </c>
      <c r="E32" s="215">
        <f t="shared" si="3"/>
        <v>9.7715786624638271E-2</v>
      </c>
      <c r="F32" s="52">
        <f t="shared" si="4"/>
        <v>-5.3148326998719304E-2</v>
      </c>
      <c r="H32" s="19">
        <f>H33-SUM(H7:H31)</f>
        <v>36557.975000000035</v>
      </c>
      <c r="I32" s="142">
        <f>I33-SUM(I7:I31)</f>
        <v>35712.186999999802</v>
      </c>
      <c r="J32" s="247">
        <f t="shared" si="5"/>
        <v>9.7074240198117279E-2</v>
      </c>
      <c r="K32" s="215">
        <f t="shared" si="6"/>
        <v>9.1286326835070583E-2</v>
      </c>
      <c r="L32" s="52">
        <f t="shared" si="7"/>
        <v>-2.3135526516450445E-2</v>
      </c>
      <c r="N32" s="27">
        <f t="shared" si="0"/>
        <v>2.0261356603999712</v>
      </c>
      <c r="O32" s="152">
        <f t="shared" si="1"/>
        <v>2.0903590303950219</v>
      </c>
      <c r="P32" s="52">
        <f t="shared" si="8"/>
        <v>3.1697467869635475E-2</v>
      </c>
    </row>
    <row r="33" spans="1:16" ht="26.25" customHeight="1" thickBot="1" x14ac:dyDescent="0.3">
      <c r="A33" s="12" t="s">
        <v>18</v>
      </c>
      <c r="B33" s="17">
        <v>1696260.61</v>
      </c>
      <c r="C33" s="145">
        <v>1748359.8700000003</v>
      </c>
      <c r="D33" s="243">
        <f>SUM(D7:D32)</f>
        <v>0.99999999999999989</v>
      </c>
      <c r="E33" s="244">
        <f>SUM(E7:E32)</f>
        <v>1</v>
      </c>
      <c r="F33" s="57">
        <f t="shared" si="4"/>
        <v>3.071418371260784E-2</v>
      </c>
      <c r="G33" s="1"/>
      <c r="H33" s="17">
        <v>376598.10600000003</v>
      </c>
      <c r="I33" s="145">
        <v>391210.69099999993</v>
      </c>
      <c r="J33" s="243">
        <f>SUM(J7:J32)</f>
        <v>0.99999999999999989</v>
      </c>
      <c r="K33" s="244">
        <f>SUM(K7:K32)</f>
        <v>0.99999999999999978</v>
      </c>
      <c r="L33" s="57">
        <f t="shared" si="7"/>
        <v>3.8801536086323023E-2</v>
      </c>
      <c r="N33" s="29">
        <f t="shared" si="0"/>
        <v>2.2201665462242857</v>
      </c>
      <c r="O33" s="146">
        <f t="shared" si="1"/>
        <v>2.2375867675343057</v>
      </c>
      <c r="P33" s="57">
        <f t="shared" si="8"/>
        <v>7.8463578958279882E-3</v>
      </c>
    </row>
    <row r="35" spans="1:16" ht="15.75" thickBot="1" x14ac:dyDescent="0.3"/>
    <row r="36" spans="1:16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6" x14ac:dyDescent="0.25">
      <c r="A37" s="359"/>
      <c r="B37" s="353" t="str">
        <f>B5</f>
        <v>jan-ago</v>
      </c>
      <c r="C37" s="347"/>
      <c r="D37" s="353" t="str">
        <f>B5</f>
        <v>jan-ago</v>
      </c>
      <c r="E37" s="347"/>
      <c r="F37" s="131" t="str">
        <f>F5</f>
        <v>2023/2022</v>
      </c>
      <c r="H37" s="342" t="str">
        <f>B5</f>
        <v>jan-ago</v>
      </c>
      <c r="I37" s="347"/>
      <c r="J37" s="353" t="str">
        <f>B5</f>
        <v>jan-ago</v>
      </c>
      <c r="K37" s="343"/>
      <c r="L37" s="131" t="str">
        <f>F37</f>
        <v>2023/2022</v>
      </c>
      <c r="N37" s="342" t="str">
        <f>B5</f>
        <v>jan-ago</v>
      </c>
      <c r="O37" s="343"/>
      <c r="P37" s="131" t="str">
        <f>P5</f>
        <v>2023/2022</v>
      </c>
    </row>
    <row r="38" spans="1:16" ht="19.5" customHeight="1" thickBot="1" x14ac:dyDescent="0.3">
      <c r="A38" s="360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193</v>
      </c>
      <c r="B39" s="39">
        <v>83980.49</v>
      </c>
      <c r="C39" s="147">
        <v>96971.68</v>
      </c>
      <c r="D39" s="247">
        <f t="shared" ref="D39:D61" si="9">B39/$B$62</f>
        <v>0.12506900684633401</v>
      </c>
      <c r="E39" s="246">
        <f t="shared" ref="E39:E61" si="10">C39/$C$62</f>
        <v>0.14570156356239661</v>
      </c>
      <c r="F39" s="52">
        <f>(C39-B39)/B39</f>
        <v>0.15469295308946146</v>
      </c>
      <c r="H39" s="39">
        <v>18530.226999999992</v>
      </c>
      <c r="I39" s="147">
        <v>21492.984000000004</v>
      </c>
      <c r="J39" s="247">
        <f t="shared" ref="J39:J61" si="11">H39/$H$62</f>
        <v>0.13460542595307118</v>
      </c>
      <c r="K39" s="246">
        <f t="shared" ref="K39:K61" si="12">I39/$I$62</f>
        <v>0.15616166220709857</v>
      </c>
      <c r="L39" s="52">
        <f>(I39-H39)/H39</f>
        <v>0.1598877876671459</v>
      </c>
      <c r="N39" s="27">
        <f t="shared" ref="N39:N62" si="13">(H39/B39)*10</f>
        <v>2.2064918887708314</v>
      </c>
      <c r="O39" s="151">
        <f t="shared" ref="O39:O62" si="14">(I39/C39)*10</f>
        <v>2.2164186492386238</v>
      </c>
      <c r="P39" s="61">
        <f t="shared" si="8"/>
        <v>4.4988882661709155E-3</v>
      </c>
    </row>
    <row r="40" spans="1:16" ht="20.100000000000001" customHeight="1" x14ac:dyDescent="0.25">
      <c r="A40" s="38" t="s">
        <v>190</v>
      </c>
      <c r="B40" s="19">
        <v>116255.79000000002</v>
      </c>
      <c r="C40" s="140">
        <v>110702.15000000001</v>
      </c>
      <c r="D40" s="247">
        <f t="shared" si="9"/>
        <v>0.1731354055618867</v>
      </c>
      <c r="E40" s="215">
        <f t="shared" si="10"/>
        <v>0.16633182331912746</v>
      </c>
      <c r="F40" s="52">
        <f t="shared" ref="F40:F62" si="15">(C40-B40)/B40</f>
        <v>-4.77708680144018E-2</v>
      </c>
      <c r="H40" s="19">
        <v>22270.217000000008</v>
      </c>
      <c r="I40" s="140">
        <v>21453.051000000014</v>
      </c>
      <c r="J40" s="247">
        <f t="shared" si="11"/>
        <v>0.16177308811987728</v>
      </c>
      <c r="K40" s="215">
        <f t="shared" si="12"/>
        <v>0.15587152084483288</v>
      </c>
      <c r="L40" s="52">
        <f t="shared" ref="L40:L62" si="16">(I40-H40)/H40</f>
        <v>-3.669322126497436E-2</v>
      </c>
      <c r="N40" s="27">
        <f t="shared" si="13"/>
        <v>1.9156221810543805</v>
      </c>
      <c r="O40" s="152">
        <f t="shared" si="14"/>
        <v>1.937907348682931</v>
      </c>
      <c r="P40" s="52">
        <f t="shared" si="8"/>
        <v>1.1633383581038131E-2</v>
      </c>
    </row>
    <row r="41" spans="1:16" ht="20.100000000000001" customHeight="1" x14ac:dyDescent="0.25">
      <c r="A41" s="38" t="s">
        <v>189</v>
      </c>
      <c r="B41" s="19">
        <v>134815.19999999998</v>
      </c>
      <c r="C41" s="140">
        <v>109278.30999999994</v>
      </c>
      <c r="D41" s="247">
        <f t="shared" si="9"/>
        <v>0.20077524162802438</v>
      </c>
      <c r="E41" s="215">
        <f t="shared" si="10"/>
        <v>0.16419248001536402</v>
      </c>
      <c r="F41" s="52">
        <f t="shared" si="15"/>
        <v>-0.18942144505960787</v>
      </c>
      <c r="H41" s="19">
        <v>22347.866000000005</v>
      </c>
      <c r="I41" s="140">
        <v>19540.883000000009</v>
      </c>
      <c r="J41" s="247">
        <f t="shared" si="11"/>
        <v>0.16233713823754878</v>
      </c>
      <c r="K41" s="215">
        <f t="shared" si="12"/>
        <v>0.14197827394625315</v>
      </c>
      <c r="L41" s="52">
        <f t="shared" si="16"/>
        <v>-0.12560407333747195</v>
      </c>
      <c r="N41" s="27">
        <f t="shared" si="13"/>
        <v>1.6576666429304714</v>
      </c>
      <c r="O41" s="152">
        <f t="shared" si="14"/>
        <v>1.7881758054274466</v>
      </c>
      <c r="P41" s="52">
        <f t="shared" si="8"/>
        <v>7.8730644097571564E-2</v>
      </c>
    </row>
    <row r="42" spans="1:16" ht="20.100000000000001" customHeight="1" x14ac:dyDescent="0.25">
      <c r="A42" s="38" t="s">
        <v>194</v>
      </c>
      <c r="B42" s="19">
        <v>68380.630000000019</v>
      </c>
      <c r="C42" s="140">
        <v>64425.089999999989</v>
      </c>
      <c r="D42" s="247">
        <f t="shared" si="9"/>
        <v>0.10183671804756836</v>
      </c>
      <c r="E42" s="215">
        <f t="shared" si="10"/>
        <v>9.6799770259194451E-2</v>
      </c>
      <c r="F42" s="52">
        <f t="shared" si="15"/>
        <v>-5.7845913382196523E-2</v>
      </c>
      <c r="H42" s="19">
        <v>15867.436</v>
      </c>
      <c r="I42" s="140">
        <v>15187.069000000005</v>
      </c>
      <c r="J42" s="247">
        <f t="shared" si="11"/>
        <v>0.11526264527483104</v>
      </c>
      <c r="K42" s="215">
        <f t="shared" si="12"/>
        <v>0.11034474966779385</v>
      </c>
      <c r="L42" s="52">
        <f t="shared" si="16"/>
        <v>-4.2878194057313024E-2</v>
      </c>
      <c r="N42" s="27">
        <f t="shared" si="13"/>
        <v>2.3204577085645446</v>
      </c>
      <c r="O42" s="152">
        <f t="shared" si="14"/>
        <v>2.3573221240358389</v>
      </c>
      <c r="P42" s="52">
        <f t="shared" si="8"/>
        <v>1.5886699996829037E-2</v>
      </c>
    </row>
    <row r="43" spans="1:16" ht="20.100000000000001" customHeight="1" x14ac:dyDescent="0.25">
      <c r="A43" s="38" t="s">
        <v>191</v>
      </c>
      <c r="B43" s="19">
        <v>30330.16</v>
      </c>
      <c r="C43" s="140">
        <v>63534.180000000022</v>
      </c>
      <c r="D43" s="247">
        <f t="shared" si="9"/>
        <v>4.516957437007578E-2</v>
      </c>
      <c r="E43" s="215">
        <f t="shared" si="10"/>
        <v>9.5461163152528158E-2</v>
      </c>
      <c r="F43" s="52">
        <f t="shared" si="15"/>
        <v>1.0947525499370929</v>
      </c>
      <c r="H43" s="19">
        <v>7022.1160000000018</v>
      </c>
      <c r="I43" s="140">
        <v>10743.228000000003</v>
      </c>
      <c r="J43" s="247">
        <f t="shared" si="11"/>
        <v>5.1009354352317265E-2</v>
      </c>
      <c r="K43" s="215">
        <f t="shared" si="12"/>
        <v>7.8057115845330885E-2</v>
      </c>
      <c r="L43" s="52">
        <f t="shared" si="16"/>
        <v>0.52991320564912348</v>
      </c>
      <c r="N43" s="27">
        <f t="shared" si="13"/>
        <v>2.3152255049099648</v>
      </c>
      <c r="O43" s="152">
        <f t="shared" si="14"/>
        <v>1.6909367524693006</v>
      </c>
      <c r="P43" s="52">
        <f t="shared" si="8"/>
        <v>-0.26964490116263717</v>
      </c>
    </row>
    <row r="44" spans="1:16" ht="20.100000000000001" customHeight="1" x14ac:dyDescent="0.25">
      <c r="A44" s="38" t="s">
        <v>195</v>
      </c>
      <c r="B44" s="19">
        <v>67603.310000000012</v>
      </c>
      <c r="C44" s="140">
        <v>65952.28</v>
      </c>
      <c r="D44" s="247">
        <f t="shared" si="9"/>
        <v>0.1006790844066859</v>
      </c>
      <c r="E44" s="215">
        <f t="shared" si="10"/>
        <v>9.9094398658505028E-2</v>
      </c>
      <c r="F44" s="52">
        <f t="shared" si="15"/>
        <v>-2.4422324883204876E-2</v>
      </c>
      <c r="H44" s="19">
        <v>9513.8290000000015</v>
      </c>
      <c r="I44" s="140">
        <v>9935.0290000000041</v>
      </c>
      <c r="J44" s="247">
        <f t="shared" si="11"/>
        <v>6.9109407293806061E-2</v>
      </c>
      <c r="K44" s="215">
        <f t="shared" si="12"/>
        <v>7.2184981048500699E-2</v>
      </c>
      <c r="L44" s="52">
        <f t="shared" si="16"/>
        <v>4.4272395478203622E-2</v>
      </c>
      <c r="N44" s="27">
        <f t="shared" si="13"/>
        <v>1.4073022459994933</v>
      </c>
      <c r="O44" s="152">
        <f t="shared" si="14"/>
        <v>1.506396594628723</v>
      </c>
      <c r="P44" s="52">
        <f t="shared" si="8"/>
        <v>7.0414403807656109E-2</v>
      </c>
    </row>
    <row r="45" spans="1:16" ht="20.100000000000001" customHeight="1" x14ac:dyDescent="0.25">
      <c r="A45" s="38" t="s">
        <v>197</v>
      </c>
      <c r="B45" s="19">
        <v>29950.79</v>
      </c>
      <c r="C45" s="140">
        <v>32284.909999999989</v>
      </c>
      <c r="D45" s="247">
        <f t="shared" si="9"/>
        <v>4.4604592799626579E-2</v>
      </c>
      <c r="E45" s="215">
        <f t="shared" si="10"/>
        <v>4.8508614746813221E-2</v>
      </c>
      <c r="F45" s="52">
        <f t="shared" si="15"/>
        <v>7.7931834185341622E-2</v>
      </c>
      <c r="H45" s="19">
        <v>6560.036000000001</v>
      </c>
      <c r="I45" s="140">
        <v>7206.4650000000029</v>
      </c>
      <c r="J45" s="247">
        <f t="shared" si="11"/>
        <v>4.7652758924511915E-2</v>
      </c>
      <c r="K45" s="215">
        <f t="shared" si="12"/>
        <v>5.2360042376492666E-2</v>
      </c>
      <c r="L45" s="52">
        <f t="shared" si="16"/>
        <v>9.8540465326714941E-2</v>
      </c>
      <c r="N45" s="27">
        <f t="shared" si="13"/>
        <v>2.1902714419218992</v>
      </c>
      <c r="O45" s="152">
        <f t="shared" si="14"/>
        <v>2.2321465353318333</v>
      </c>
      <c r="P45" s="52">
        <f t="shared" si="8"/>
        <v>1.9118677533954399E-2</v>
      </c>
    </row>
    <row r="46" spans="1:16" ht="20.100000000000001" customHeight="1" x14ac:dyDescent="0.25">
      <c r="A46" s="38" t="s">
        <v>192</v>
      </c>
      <c r="B46" s="19">
        <v>41169.319999999992</v>
      </c>
      <c r="C46" s="140">
        <v>26083.050000000003</v>
      </c>
      <c r="D46" s="247">
        <f t="shared" si="9"/>
        <v>6.131193048455557E-2</v>
      </c>
      <c r="E46" s="215">
        <f t="shared" si="10"/>
        <v>3.9190216849663423E-2</v>
      </c>
      <c r="F46" s="52">
        <f t="shared" si="15"/>
        <v>-0.36644447855830486</v>
      </c>
      <c r="H46" s="19">
        <v>11143.075000000004</v>
      </c>
      <c r="I46" s="140">
        <v>7153.1849999999995</v>
      </c>
      <c r="J46" s="247">
        <f t="shared" si="11"/>
        <v>8.0944413514309338E-2</v>
      </c>
      <c r="K46" s="215">
        <f t="shared" si="12"/>
        <v>5.1972925661456969E-2</v>
      </c>
      <c r="L46" s="52">
        <f t="shared" si="16"/>
        <v>-0.3580600507490081</v>
      </c>
      <c r="N46" s="27">
        <f t="shared" si="13"/>
        <v>2.7066453854472226</v>
      </c>
      <c r="O46" s="152">
        <f t="shared" si="14"/>
        <v>2.7424649341238845</v>
      </c>
      <c r="P46" s="52">
        <f t="shared" si="8"/>
        <v>1.3233927454720271E-2</v>
      </c>
    </row>
    <row r="47" spans="1:16" ht="20.100000000000001" customHeight="1" x14ac:dyDescent="0.25">
      <c r="A47" s="38" t="s">
        <v>198</v>
      </c>
      <c r="B47" s="19">
        <v>27019.000000000004</v>
      </c>
      <c r="C47" s="140">
        <v>24567.370000000006</v>
      </c>
      <c r="D47" s="247">
        <f t="shared" si="9"/>
        <v>4.0238387463339388E-2</v>
      </c>
      <c r="E47" s="215">
        <f t="shared" si="10"/>
        <v>3.6912882416968718E-2</v>
      </c>
      <c r="F47" s="52">
        <f t="shared" si="15"/>
        <v>-9.0737258965912768E-2</v>
      </c>
      <c r="H47" s="19">
        <v>6236.695999999999</v>
      </c>
      <c r="I47" s="140">
        <v>5751.5340000000006</v>
      </c>
      <c r="J47" s="247">
        <f t="shared" si="11"/>
        <v>4.5303984760673217E-2</v>
      </c>
      <c r="K47" s="215">
        <f t="shared" si="12"/>
        <v>4.1788944228527893E-2</v>
      </c>
      <c r="L47" s="52">
        <f t="shared" si="16"/>
        <v>-7.7791510120101812E-2</v>
      </c>
      <c r="N47" s="27">
        <f t="shared" si="13"/>
        <v>2.3082630741330168</v>
      </c>
      <c r="O47" s="152">
        <f t="shared" si="14"/>
        <v>2.341127275731997</v>
      </c>
      <c r="P47" s="52">
        <f t="shared" si="8"/>
        <v>1.423763260230811E-2</v>
      </c>
    </row>
    <row r="48" spans="1:16" ht="20.100000000000001" customHeight="1" x14ac:dyDescent="0.25">
      <c r="A48" s="38" t="s">
        <v>196</v>
      </c>
      <c r="B48" s="19">
        <v>16102.29</v>
      </c>
      <c r="C48" s="140">
        <v>18471.050000000003</v>
      </c>
      <c r="D48" s="247">
        <f t="shared" si="9"/>
        <v>2.3980539030573119E-2</v>
      </c>
      <c r="E48" s="215">
        <f t="shared" si="10"/>
        <v>2.7753060126824724E-2</v>
      </c>
      <c r="F48" s="52">
        <f t="shared" si="15"/>
        <v>0.1471070263918984</v>
      </c>
      <c r="H48" s="19">
        <v>3981.5720000000015</v>
      </c>
      <c r="I48" s="140">
        <v>4606.8989999999994</v>
      </c>
      <c r="J48" s="247">
        <f t="shared" si="11"/>
        <v>2.8922538025185653E-2</v>
      </c>
      <c r="K48" s="215">
        <f t="shared" si="12"/>
        <v>3.347236500339925E-2</v>
      </c>
      <c r="L48" s="52">
        <f t="shared" si="16"/>
        <v>0.15705530378453478</v>
      </c>
      <c r="N48" s="27">
        <f t="shared" si="13"/>
        <v>2.4726743835814666</v>
      </c>
      <c r="O48" s="152">
        <f t="shared" si="14"/>
        <v>2.4941186342952886</v>
      </c>
      <c r="P48" s="52">
        <f t="shared" si="8"/>
        <v>8.6724927698574282E-3</v>
      </c>
    </row>
    <row r="49" spans="1:16" ht="20.100000000000001" customHeight="1" x14ac:dyDescent="0.25">
      <c r="A49" s="38" t="s">
        <v>200</v>
      </c>
      <c r="B49" s="19">
        <v>8416.86</v>
      </c>
      <c r="C49" s="140">
        <v>11400.340000000007</v>
      </c>
      <c r="D49" s="247">
        <f t="shared" si="9"/>
        <v>1.2534915204288935E-2</v>
      </c>
      <c r="E49" s="215">
        <f t="shared" si="10"/>
        <v>1.7129200640258413E-2</v>
      </c>
      <c r="F49" s="52">
        <f t="shared" si="15"/>
        <v>0.35446472912701488</v>
      </c>
      <c r="H49" s="19">
        <v>2403.0520000000001</v>
      </c>
      <c r="I49" s="140">
        <v>3289.7860000000001</v>
      </c>
      <c r="J49" s="247">
        <f t="shared" si="11"/>
        <v>1.745601055223877E-2</v>
      </c>
      <c r="K49" s="215">
        <f t="shared" si="12"/>
        <v>2.3902611664608407E-2</v>
      </c>
      <c r="L49" s="52">
        <f t="shared" si="16"/>
        <v>0.36900325086598201</v>
      </c>
      <c r="N49" s="27">
        <f t="shared" si="13"/>
        <v>2.8550457058808156</v>
      </c>
      <c r="O49" s="152">
        <f t="shared" si="14"/>
        <v>2.8856911285102003</v>
      </c>
      <c r="P49" s="52">
        <f t="shared" si="8"/>
        <v>1.0733776543843509E-2</v>
      </c>
    </row>
    <row r="50" spans="1:16" ht="20.100000000000001" customHeight="1" x14ac:dyDescent="0.25">
      <c r="A50" s="38" t="s">
        <v>199</v>
      </c>
      <c r="B50" s="19">
        <v>12849.559999999996</v>
      </c>
      <c r="C50" s="140">
        <v>8565.0800000000017</v>
      </c>
      <c r="D50" s="247">
        <f t="shared" si="9"/>
        <v>1.9136369740309671E-2</v>
      </c>
      <c r="E50" s="215">
        <f t="shared" si="10"/>
        <v>1.286917528949702E-2</v>
      </c>
      <c r="F50" s="52">
        <f t="shared" si="15"/>
        <v>-0.33343398528821183</v>
      </c>
      <c r="H50" s="19">
        <v>3645.1429999999996</v>
      </c>
      <c r="I50" s="140">
        <v>2653.677000000001</v>
      </c>
      <c r="J50" s="247">
        <f t="shared" si="11"/>
        <v>2.6478684053619844E-2</v>
      </c>
      <c r="K50" s="215">
        <f t="shared" si="12"/>
        <v>1.9280831888245337E-2</v>
      </c>
      <c r="L50" s="52">
        <f t="shared" si="16"/>
        <v>-0.27199646214153977</v>
      </c>
      <c r="N50" s="27">
        <f t="shared" si="13"/>
        <v>2.8367842945595028</v>
      </c>
      <c r="O50" s="152">
        <f t="shared" si="14"/>
        <v>3.0982512714417147</v>
      </c>
      <c r="P50" s="52">
        <f t="shared" si="8"/>
        <v>9.2170200386283763E-2</v>
      </c>
    </row>
    <row r="51" spans="1:16" ht="20.100000000000001" customHeight="1" x14ac:dyDescent="0.25">
      <c r="A51" s="38" t="s">
        <v>201</v>
      </c>
      <c r="B51" s="19">
        <v>11074.690000000004</v>
      </c>
      <c r="C51" s="140">
        <v>11499.499999999996</v>
      </c>
      <c r="D51" s="247">
        <f t="shared" si="9"/>
        <v>1.6493122145762987E-2</v>
      </c>
      <c r="E51" s="215">
        <f t="shared" si="10"/>
        <v>1.7278190191051444E-2</v>
      </c>
      <c r="F51" s="52">
        <f t="shared" si="15"/>
        <v>3.8358635772196968E-2</v>
      </c>
      <c r="H51" s="19">
        <v>2449.9789999999998</v>
      </c>
      <c r="I51" s="140">
        <v>2502.8959999999997</v>
      </c>
      <c r="J51" s="247">
        <f t="shared" si="11"/>
        <v>1.7796892983074599E-2</v>
      </c>
      <c r="K51" s="215">
        <f t="shared" si="12"/>
        <v>1.8185301756680136E-2</v>
      </c>
      <c r="L51" s="52">
        <f t="shared" si="16"/>
        <v>2.1598960644152426E-2</v>
      </c>
      <c r="N51" s="27">
        <f t="shared" si="13"/>
        <v>2.2122325771646874</v>
      </c>
      <c r="O51" s="152">
        <f t="shared" si="14"/>
        <v>2.1765259359102576</v>
      </c>
      <c r="P51" s="52">
        <f t="shared" si="8"/>
        <v>-1.6140545810148628E-2</v>
      </c>
    </row>
    <row r="52" spans="1:16" ht="20.100000000000001" customHeight="1" x14ac:dyDescent="0.25">
      <c r="A52" s="38" t="s">
        <v>202</v>
      </c>
      <c r="B52" s="19">
        <v>4651.2300000000014</v>
      </c>
      <c r="C52" s="140">
        <v>5992.3500000000013</v>
      </c>
      <c r="D52" s="247">
        <f t="shared" si="9"/>
        <v>6.9269031023023826E-3</v>
      </c>
      <c r="E52" s="215">
        <f t="shared" si="10"/>
        <v>9.003605634275158E-3</v>
      </c>
      <c r="F52" s="52">
        <f t="shared" si="15"/>
        <v>0.28833663353564531</v>
      </c>
      <c r="H52" s="19">
        <v>1331.8769999999995</v>
      </c>
      <c r="I52" s="140">
        <v>1760.625</v>
      </c>
      <c r="J52" s="247">
        <f t="shared" si="11"/>
        <v>9.6748880033740853E-3</v>
      </c>
      <c r="K52" s="215">
        <f t="shared" si="12"/>
        <v>1.2792180300481909E-2</v>
      </c>
      <c r="L52" s="52">
        <f t="shared" si="16"/>
        <v>0.32191260904723235</v>
      </c>
      <c r="N52" s="27">
        <f t="shared" ref="N52" si="17">(H52/B52)*10</f>
        <v>2.8634941725092053</v>
      </c>
      <c r="O52" s="152">
        <f t="shared" ref="O52" si="18">(I52/C52)*10</f>
        <v>2.9381211044081197</v>
      </c>
      <c r="P52" s="52">
        <f t="shared" ref="P52" si="19">(O52-N52)/N52</f>
        <v>2.6061492499396533E-2</v>
      </c>
    </row>
    <row r="53" spans="1:16" ht="20.100000000000001" customHeight="1" x14ac:dyDescent="0.25">
      <c r="A53" s="38" t="s">
        <v>204</v>
      </c>
      <c r="B53" s="19">
        <v>6734.2100000000019</v>
      </c>
      <c r="C53" s="140">
        <v>4359.07</v>
      </c>
      <c r="D53" s="247">
        <f t="shared" si="9"/>
        <v>1.0029007411062392E-2</v>
      </c>
      <c r="E53" s="215">
        <f t="shared" si="10"/>
        <v>6.549575243802481E-3</v>
      </c>
      <c r="F53" s="52">
        <f t="shared" si="15"/>
        <v>-0.35269764382162144</v>
      </c>
      <c r="H53" s="19">
        <v>1234.0349999999996</v>
      </c>
      <c r="I53" s="140">
        <v>1076.8199999999995</v>
      </c>
      <c r="J53" s="247">
        <f t="shared" si="11"/>
        <v>8.9641539100410485E-3</v>
      </c>
      <c r="K53" s="215">
        <f t="shared" si="12"/>
        <v>7.8238555008391473E-3</v>
      </c>
      <c r="L53" s="52">
        <f t="shared" si="16"/>
        <v>-0.12739914183957521</v>
      </c>
      <c r="N53" s="27">
        <f t="shared" ref="N53" si="20">(H53/B53)*10</f>
        <v>1.8324866613901249</v>
      </c>
      <c r="O53" s="152">
        <f t="shared" ref="O53" si="21">(I53/C53)*10</f>
        <v>2.4702975634711062</v>
      </c>
      <c r="P53" s="52">
        <f t="shared" ref="P53" si="22">(O53-N53)/N53</f>
        <v>0.34805759600844116</v>
      </c>
    </row>
    <row r="54" spans="1:16" ht="20.100000000000001" customHeight="1" x14ac:dyDescent="0.25">
      <c r="A54" s="38" t="s">
        <v>205</v>
      </c>
      <c r="B54" s="19">
        <v>2528.6600000000008</v>
      </c>
      <c r="C54" s="140">
        <v>3427.5699999999993</v>
      </c>
      <c r="D54" s="247">
        <f t="shared" si="9"/>
        <v>3.7658388853417145E-3</v>
      </c>
      <c r="E54" s="215">
        <f t="shared" si="10"/>
        <v>5.1499809864030783E-3</v>
      </c>
      <c r="F54" s="52">
        <f t="shared" si="15"/>
        <v>0.35548867779772614</v>
      </c>
      <c r="H54" s="19">
        <v>590.97399999999993</v>
      </c>
      <c r="I54" s="140">
        <v>889.94199999999967</v>
      </c>
      <c r="J54" s="247">
        <f t="shared" si="11"/>
        <v>4.292894361045351E-3</v>
      </c>
      <c r="K54" s="215">
        <f t="shared" si="12"/>
        <v>6.4660552479781138E-3</v>
      </c>
      <c r="L54" s="52">
        <f t="shared" si="16"/>
        <v>0.50589027605275316</v>
      </c>
      <c r="N54" s="27">
        <f t="shared" ref="N54" si="23">(H54/B54)*10</f>
        <v>2.3371034460939777</v>
      </c>
      <c r="O54" s="152">
        <f t="shared" ref="O54" si="24">(I54/C54)*10</f>
        <v>2.5964225384164283</v>
      </c>
      <c r="P54" s="52">
        <f t="shared" ref="P54" si="25">(O54-N54)/N54</f>
        <v>0.11095747291625153</v>
      </c>
    </row>
    <row r="55" spans="1:16" ht="20.100000000000001" customHeight="1" x14ac:dyDescent="0.25">
      <c r="A55" s="38" t="s">
        <v>203</v>
      </c>
      <c r="B55" s="19">
        <v>1637.4299999999998</v>
      </c>
      <c r="C55" s="140">
        <v>2285.8200000000002</v>
      </c>
      <c r="D55" s="247">
        <f t="shared" si="9"/>
        <v>2.4385633363224321E-3</v>
      </c>
      <c r="E55" s="215">
        <f t="shared" si="10"/>
        <v>3.4344826038096637E-3</v>
      </c>
      <c r="F55" s="52">
        <f t="shared" si="15"/>
        <v>0.39598028618017284</v>
      </c>
      <c r="H55" s="19">
        <v>541.29600000000005</v>
      </c>
      <c r="I55" s="140">
        <v>690.78899999999976</v>
      </c>
      <c r="J55" s="247">
        <f t="shared" si="11"/>
        <v>3.9320283905153264E-3</v>
      </c>
      <c r="K55" s="215">
        <f t="shared" si="12"/>
        <v>5.0190684771541892E-3</v>
      </c>
      <c r="L55" s="52">
        <f t="shared" si="16"/>
        <v>0.27617606632969705</v>
      </c>
      <c r="N55" s="27">
        <f t="shared" ref="N55:N56" si="26">(H55/B55)*10</f>
        <v>3.3057657426577021</v>
      </c>
      <c r="O55" s="152">
        <f t="shared" ref="O55:O56" si="27">(I55/C55)*10</f>
        <v>3.0220621046276595</v>
      </c>
      <c r="P55" s="52">
        <f t="shared" ref="P55:P56" si="28">(O55-N55)/N55</f>
        <v>-8.582085365854035E-2</v>
      </c>
    </row>
    <row r="56" spans="1:16" ht="20.100000000000001" customHeight="1" x14ac:dyDescent="0.25">
      <c r="A56" s="38" t="s">
        <v>208</v>
      </c>
      <c r="B56" s="19">
        <v>2356.4899999999993</v>
      </c>
      <c r="C56" s="140">
        <v>1552.1999999999996</v>
      </c>
      <c r="D56" s="247">
        <f t="shared" si="9"/>
        <v>3.5094325353819383E-3</v>
      </c>
      <c r="E56" s="215">
        <f t="shared" si="10"/>
        <v>2.3322063406713382E-3</v>
      </c>
      <c r="F56" s="52">
        <f t="shared" si="15"/>
        <v>-0.34130847149786331</v>
      </c>
      <c r="H56" s="19">
        <v>468.09000000000003</v>
      </c>
      <c r="I56" s="140">
        <v>436.52900000000005</v>
      </c>
      <c r="J56" s="247">
        <f t="shared" si="11"/>
        <v>3.4002526701034539E-3</v>
      </c>
      <c r="K56" s="215">
        <f t="shared" si="12"/>
        <v>3.1716905498837449E-3</v>
      </c>
      <c r="L56" s="52">
        <f t="shared" si="16"/>
        <v>-6.7425067828836283E-2</v>
      </c>
      <c r="N56" s="27">
        <f t="shared" si="26"/>
        <v>1.9863865325123389</v>
      </c>
      <c r="O56" s="152">
        <f t="shared" si="27"/>
        <v>2.812324442726454</v>
      </c>
      <c r="P56" s="52">
        <f t="shared" si="28"/>
        <v>0.41579918948075362</v>
      </c>
    </row>
    <row r="57" spans="1:16" ht="20.100000000000001" customHeight="1" x14ac:dyDescent="0.25">
      <c r="A57" s="38" t="s">
        <v>207</v>
      </c>
      <c r="B57" s="19">
        <v>2739.8399999999997</v>
      </c>
      <c r="C57" s="140">
        <v>1437.3199999999997</v>
      </c>
      <c r="D57" s="247">
        <f t="shared" si="9"/>
        <v>4.0803413711667999E-3</v>
      </c>
      <c r="E57" s="215">
        <f t="shared" si="10"/>
        <v>2.1595972281753177E-3</v>
      </c>
      <c r="F57" s="52">
        <f t="shared" si="15"/>
        <v>-0.47540002335902831</v>
      </c>
      <c r="H57" s="19">
        <v>726.53199999999993</v>
      </c>
      <c r="I57" s="140">
        <v>424.53199999999993</v>
      </c>
      <c r="J57" s="247">
        <f t="shared" si="11"/>
        <v>5.2776012581247245E-3</v>
      </c>
      <c r="K57" s="215">
        <f t="shared" si="12"/>
        <v>3.084523897663719E-3</v>
      </c>
      <c r="L57" s="52">
        <f t="shared" si="16"/>
        <v>-0.415673363320542</v>
      </c>
      <c r="N57" s="27">
        <f t="shared" si="13"/>
        <v>2.6517314879701006</v>
      </c>
      <c r="O57" s="152">
        <f t="shared" si="14"/>
        <v>2.9536359335429827</v>
      </c>
      <c r="P57" s="52">
        <f t="shared" si="8"/>
        <v>0.113851816046424</v>
      </c>
    </row>
    <row r="58" spans="1:16" ht="20.100000000000001" customHeight="1" x14ac:dyDescent="0.25">
      <c r="A58" s="38" t="s">
        <v>206</v>
      </c>
      <c r="B58" s="19">
        <v>1523.3399999999992</v>
      </c>
      <c r="C58" s="140">
        <v>1387.1600000000003</v>
      </c>
      <c r="D58" s="247">
        <f t="shared" si="9"/>
        <v>2.2686533609091153E-3</v>
      </c>
      <c r="E58" s="215">
        <f t="shared" si="10"/>
        <v>2.0842309931230867E-3</v>
      </c>
      <c r="F58" s="52">
        <f t="shared" si="15"/>
        <v>-8.9395670040830669E-2</v>
      </c>
      <c r="H58" s="19">
        <v>368.84500000000008</v>
      </c>
      <c r="I58" s="140">
        <v>343.65799999999996</v>
      </c>
      <c r="J58" s="247">
        <f t="shared" si="11"/>
        <v>2.6793270441673794E-3</v>
      </c>
      <c r="K58" s="215">
        <f t="shared" si="12"/>
        <v>2.4969173433882917E-3</v>
      </c>
      <c r="L58" s="52">
        <f t="shared" si="16"/>
        <v>-6.8286136452981927E-2</v>
      </c>
      <c r="N58" s="27">
        <f t="shared" si="13"/>
        <v>2.4212913729042778</v>
      </c>
      <c r="O58" s="152">
        <f t="shared" si="14"/>
        <v>2.4774214942760739</v>
      </c>
      <c r="P58" s="52">
        <f t="shared" si="8"/>
        <v>2.3181894587296002E-2</v>
      </c>
    </row>
    <row r="59" spans="1:16" ht="20.100000000000001" customHeight="1" x14ac:dyDescent="0.25">
      <c r="A59" s="38" t="s">
        <v>210</v>
      </c>
      <c r="B59" s="19">
        <v>261.86000000000007</v>
      </c>
      <c r="C59" s="140">
        <v>417.81000000000006</v>
      </c>
      <c r="D59" s="247">
        <f t="shared" si="9"/>
        <v>3.8997831678263639E-4</v>
      </c>
      <c r="E59" s="215">
        <f t="shared" si="10"/>
        <v>6.2776648060552259E-4</v>
      </c>
      <c r="F59" s="52">
        <f>(C59-B59)/B59</f>
        <v>0.59554723898266226</v>
      </c>
      <c r="H59" s="19">
        <v>79.251999999999995</v>
      </c>
      <c r="I59" s="140">
        <v>145.42099999999996</v>
      </c>
      <c r="J59" s="247">
        <f t="shared" si="11"/>
        <v>5.7569447031775704E-4</v>
      </c>
      <c r="K59" s="215">
        <f t="shared" si="12"/>
        <v>1.0565859575300699E-3</v>
      </c>
      <c r="L59" s="52">
        <f>(I59-H59)/H59</f>
        <v>0.83491899258062852</v>
      </c>
      <c r="N59" s="27">
        <f t="shared" si="13"/>
        <v>3.0265027113724878</v>
      </c>
      <c r="O59" s="152">
        <f t="shared" si="14"/>
        <v>3.4805533615758346</v>
      </c>
      <c r="P59" s="52">
        <f>(O59-N59)/N59</f>
        <v>0.15002486153314545</v>
      </c>
    </row>
    <row r="60" spans="1:16" ht="20.100000000000001" customHeight="1" x14ac:dyDescent="0.25">
      <c r="A60" s="38" t="s">
        <v>213</v>
      </c>
      <c r="B60" s="19">
        <v>112.48000000000002</v>
      </c>
      <c r="C60" s="140">
        <v>253.57000000000002</v>
      </c>
      <c r="D60" s="247">
        <f t="shared" si="9"/>
        <v>1.675122625514051E-4</v>
      </c>
      <c r="E60" s="215">
        <f t="shared" si="10"/>
        <v>3.809931463754873E-4</v>
      </c>
      <c r="F60" s="52">
        <f>(C60-B60)/B60</f>
        <v>1.2543563300142246</v>
      </c>
      <c r="H60" s="19">
        <v>44.478999999999999</v>
      </c>
      <c r="I60" s="140">
        <v>107.28700000000001</v>
      </c>
      <c r="J60" s="247">
        <f t="shared" si="11"/>
        <v>3.2309991350708522E-4</v>
      </c>
      <c r="K60" s="215">
        <f t="shared" si="12"/>
        <v>7.7951559696005836E-4</v>
      </c>
      <c r="L60" s="52">
        <f>(I60-H60)/H60</f>
        <v>1.4120821061624589</v>
      </c>
      <c r="N60" s="27">
        <f t="shared" si="13"/>
        <v>3.9543918918918912</v>
      </c>
      <c r="O60" s="152">
        <f t="shared" si="14"/>
        <v>4.2310604566786294</v>
      </c>
      <c r="P60" s="52">
        <f>(O60-N60)/N60</f>
        <v>6.9964882679944052E-2</v>
      </c>
    </row>
    <row r="61" spans="1:16" ht="20.100000000000001" customHeight="1" thickBot="1" x14ac:dyDescent="0.3">
      <c r="A61" s="8" t="s">
        <v>17</v>
      </c>
      <c r="B61" s="19">
        <f>B62-SUM(B39:B60)</f>
        <v>979.60000000009313</v>
      </c>
      <c r="C61" s="140">
        <f>C62-SUM(C39:C60)</f>
        <v>702.17000000039116</v>
      </c>
      <c r="D61" s="247">
        <f t="shared" si="9"/>
        <v>1.4588816891480442E-3</v>
      </c>
      <c r="E61" s="215">
        <f t="shared" si="10"/>
        <v>1.0550221145664903E-3</v>
      </c>
      <c r="F61" s="52">
        <f t="shared" si="15"/>
        <v>-0.28320743160440548</v>
      </c>
      <c r="H61" s="19">
        <f>H62-SUM(H39:H60)</f>
        <v>306.67499999995925</v>
      </c>
      <c r="I61" s="140">
        <f>I62-SUM(I39:I60)</f>
        <v>240.62099999995553</v>
      </c>
      <c r="J61" s="247">
        <f t="shared" si="11"/>
        <v>2.2277179337388923E-3</v>
      </c>
      <c r="K61" s="215">
        <f t="shared" si="12"/>
        <v>1.7482809888997876E-3</v>
      </c>
      <c r="L61" s="52">
        <f t="shared" si="16"/>
        <v>-0.21538762533630881</v>
      </c>
      <c r="N61" s="27">
        <f t="shared" si="13"/>
        <v>3.1306145365448153</v>
      </c>
      <c r="O61" s="152">
        <f t="shared" si="14"/>
        <v>3.4268197160206433</v>
      </c>
      <c r="P61" s="52">
        <f t="shared" si="8"/>
        <v>9.4615666035570964E-2</v>
      </c>
    </row>
    <row r="62" spans="1:16" ht="26.25" customHeight="1" thickBot="1" x14ac:dyDescent="0.3">
      <c r="A62" s="12" t="s">
        <v>18</v>
      </c>
      <c r="B62" s="17">
        <v>671473.23</v>
      </c>
      <c r="C62" s="145">
        <v>665550.03000000014</v>
      </c>
      <c r="D62" s="253">
        <f>SUM(D39:D61)</f>
        <v>1.0000000000000002</v>
      </c>
      <c r="E62" s="254">
        <f>SUM(E39:E61)</f>
        <v>1.0000000000000002</v>
      </c>
      <c r="F62" s="57">
        <f t="shared" si="15"/>
        <v>-8.821200511597219E-3</v>
      </c>
      <c r="G62" s="1"/>
      <c r="H62" s="17">
        <v>137663.29899999997</v>
      </c>
      <c r="I62" s="145">
        <v>137632.91000000003</v>
      </c>
      <c r="J62" s="253">
        <f>SUM(J39:J61)</f>
        <v>1.0000000000000002</v>
      </c>
      <c r="K62" s="254">
        <f>SUM(K39:K61)</f>
        <v>0.99999999999999978</v>
      </c>
      <c r="L62" s="57">
        <f t="shared" si="16"/>
        <v>-2.2074874146331023E-4</v>
      </c>
      <c r="M62" s="1"/>
      <c r="N62" s="29">
        <f t="shared" si="13"/>
        <v>2.0501680908410895</v>
      </c>
      <c r="O62" s="146">
        <f t="shared" si="14"/>
        <v>2.0679573855627353</v>
      </c>
      <c r="P62" s="57">
        <f t="shared" si="8"/>
        <v>8.6769932675850401E-3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B5</f>
        <v>jan-ago</v>
      </c>
      <c r="C66" s="347"/>
      <c r="D66" s="353" t="str">
        <f>B5</f>
        <v>jan-ago</v>
      </c>
      <c r="E66" s="347"/>
      <c r="F66" s="131" t="str">
        <f>F37</f>
        <v>2023/2022</v>
      </c>
      <c r="H66" s="342" t="str">
        <f>B5</f>
        <v>jan-ago</v>
      </c>
      <c r="I66" s="347"/>
      <c r="J66" s="353" t="str">
        <f>B5</f>
        <v>jan-ago</v>
      </c>
      <c r="K66" s="343"/>
      <c r="L66" s="131" t="str">
        <f>F66</f>
        <v>2023/2022</v>
      </c>
      <c r="N66" s="342" t="str">
        <f>B5</f>
        <v>jan-ago</v>
      </c>
      <c r="O66" s="343"/>
      <c r="P66" s="131" t="str">
        <f>P37</f>
        <v>2023/2022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153</v>
      </c>
      <c r="B68" s="39">
        <v>141825.11999999985</v>
      </c>
      <c r="C68" s="147">
        <v>158080.7300000001</v>
      </c>
      <c r="D68" s="247">
        <f>B68/$B$96</f>
        <v>0.13839467851370285</v>
      </c>
      <c r="E68" s="246">
        <f>C68/$C$96</f>
        <v>0.14599122039748</v>
      </c>
      <c r="F68" s="61">
        <f t="shared" ref="F68:F80" si="29">(C68-B68)/B68</f>
        <v>0.11461728359546083</v>
      </c>
      <c r="H68" s="19">
        <v>39259.712999999989</v>
      </c>
      <c r="I68" s="147">
        <v>46756.893000000004</v>
      </c>
      <c r="J68" s="245">
        <f>H68/$H$96</f>
        <v>0.1643114014778097</v>
      </c>
      <c r="K68" s="246">
        <f>I68/$I$96</f>
        <v>0.18438876156897996</v>
      </c>
      <c r="L68" s="61">
        <f t="shared" ref="L68:L80" si="30">(I68-H68)/H68</f>
        <v>0.19096369858842363</v>
      </c>
      <c r="N68" s="41">
        <f t="shared" ref="N68:N96" si="31">(H68/B68)*10</f>
        <v>2.7681776683848414</v>
      </c>
      <c r="O68" s="149">
        <f t="shared" ref="O68:O96" si="32">(I68/C68)*10</f>
        <v>2.9577857465612651</v>
      </c>
      <c r="P68" s="61">
        <f t="shared" si="8"/>
        <v>6.8495631744278571E-2</v>
      </c>
    </row>
    <row r="69" spans="1:16" ht="20.100000000000001" customHeight="1" x14ac:dyDescent="0.25">
      <c r="A69" s="38" t="s">
        <v>152</v>
      </c>
      <c r="B69" s="19">
        <v>145477.90000000008</v>
      </c>
      <c r="C69" s="140">
        <v>142684.39000000001</v>
      </c>
      <c r="D69" s="247">
        <f t="shared" ref="D69:D95" si="33">B69/$B$96</f>
        <v>0.14195910570249223</v>
      </c>
      <c r="E69" s="215">
        <f t="shared" ref="E69:E95" si="34">C69/$C$96</f>
        <v>0.13177234333223273</v>
      </c>
      <c r="F69" s="52">
        <f t="shared" si="29"/>
        <v>-1.9202298081014819E-2</v>
      </c>
      <c r="H69" s="19">
        <v>43834.720000000001</v>
      </c>
      <c r="I69" s="140">
        <v>44432.025000000016</v>
      </c>
      <c r="J69" s="214">
        <f t="shared" ref="J69:J96" si="35">H69/$H$96</f>
        <v>0.18345891312520232</v>
      </c>
      <c r="K69" s="215">
        <f t="shared" ref="K69:K96" si="36">I69/$I$96</f>
        <v>0.17522049772964937</v>
      </c>
      <c r="L69" s="52">
        <f t="shared" si="30"/>
        <v>1.3626298970314281E-2</v>
      </c>
      <c r="N69" s="40">
        <f t="shared" si="31"/>
        <v>3.0131532005892288</v>
      </c>
      <c r="O69" s="143">
        <f t="shared" si="32"/>
        <v>3.1140074257597492</v>
      </c>
      <c r="P69" s="52">
        <f t="shared" si="8"/>
        <v>3.3471323380038623E-2</v>
      </c>
    </row>
    <row r="70" spans="1:16" ht="20.100000000000001" customHeight="1" x14ac:dyDescent="0.25">
      <c r="A70" s="38" t="s">
        <v>155</v>
      </c>
      <c r="B70" s="19">
        <v>194863.84000000005</v>
      </c>
      <c r="C70" s="140">
        <v>245912.58999999994</v>
      </c>
      <c r="D70" s="247">
        <f t="shared" si="33"/>
        <v>0.19015050712275558</v>
      </c>
      <c r="E70" s="215">
        <f t="shared" si="34"/>
        <v>0.22710598012297328</v>
      </c>
      <c r="F70" s="52">
        <f t="shared" si="29"/>
        <v>0.26197138473715731</v>
      </c>
      <c r="H70" s="19">
        <v>24744.129000000008</v>
      </c>
      <c r="I70" s="140">
        <v>29011.523000000016</v>
      </c>
      <c r="J70" s="214">
        <f t="shared" si="35"/>
        <v>0.10356016902970525</v>
      </c>
      <c r="K70" s="215">
        <f t="shared" si="36"/>
        <v>0.11440877385073428</v>
      </c>
      <c r="L70" s="52">
        <f t="shared" si="30"/>
        <v>0.17246086940461741</v>
      </c>
      <c r="N70" s="40">
        <f t="shared" si="31"/>
        <v>1.2698163497137283</v>
      </c>
      <c r="O70" s="143">
        <f t="shared" si="32"/>
        <v>1.1797493979466454</v>
      </c>
      <c r="P70" s="52">
        <f t="shared" si="8"/>
        <v>-7.0929116472148043E-2</v>
      </c>
    </row>
    <row r="71" spans="1:16" ht="20.100000000000001" customHeight="1" x14ac:dyDescent="0.25">
      <c r="A71" s="38" t="s">
        <v>178</v>
      </c>
      <c r="B71" s="19">
        <v>114529.86000000003</v>
      </c>
      <c r="C71" s="140">
        <v>105343.46999999999</v>
      </c>
      <c r="D71" s="247">
        <f t="shared" si="33"/>
        <v>0.11175963154425264</v>
      </c>
      <c r="E71" s="215">
        <f t="shared" si="34"/>
        <v>9.7287137693539943E-2</v>
      </c>
      <c r="F71" s="52">
        <f t="shared" si="29"/>
        <v>-8.0209562816195193E-2</v>
      </c>
      <c r="H71" s="19">
        <v>29228.699000000008</v>
      </c>
      <c r="I71" s="140">
        <v>28937.556999999993</v>
      </c>
      <c r="J71" s="214">
        <f t="shared" si="35"/>
        <v>0.12232917994237649</v>
      </c>
      <c r="K71" s="215">
        <f t="shared" si="36"/>
        <v>0.11411708425668415</v>
      </c>
      <c r="L71" s="52">
        <f t="shared" si="30"/>
        <v>-9.960826515063647E-3</v>
      </c>
      <c r="N71" s="40">
        <f t="shared" si="31"/>
        <v>2.5520592620998577</v>
      </c>
      <c r="O71" s="143">
        <f t="shared" si="32"/>
        <v>2.7469720714535035</v>
      </c>
      <c r="P71" s="52">
        <f t="shared" si="8"/>
        <v>7.6374719132999216E-2</v>
      </c>
    </row>
    <row r="72" spans="1:16" ht="20.100000000000001" customHeight="1" x14ac:dyDescent="0.25">
      <c r="A72" s="38" t="s">
        <v>154</v>
      </c>
      <c r="B72" s="19">
        <v>76672.530000000013</v>
      </c>
      <c r="C72" s="140">
        <v>72591.95</v>
      </c>
      <c r="D72" s="247">
        <f t="shared" si="33"/>
        <v>7.4817988098175067E-2</v>
      </c>
      <c r="E72" s="215">
        <f t="shared" si="34"/>
        <v>6.7040349393204607E-2</v>
      </c>
      <c r="F72" s="52">
        <f t="shared" si="29"/>
        <v>-5.3220886280914634E-2</v>
      </c>
      <c r="H72" s="19">
        <v>27326.292999999998</v>
      </c>
      <c r="I72" s="140">
        <v>25296.227999999999</v>
      </c>
      <c r="J72" s="214">
        <f t="shared" si="35"/>
        <v>0.11436715036666879</v>
      </c>
      <c r="K72" s="215">
        <f t="shared" si="36"/>
        <v>9.9757273292016099E-2</v>
      </c>
      <c r="L72" s="52">
        <f t="shared" si="30"/>
        <v>-7.4289805792538299E-2</v>
      </c>
      <c r="N72" s="40">
        <f t="shared" si="31"/>
        <v>3.564026516406853</v>
      </c>
      <c r="O72" s="143">
        <f t="shared" si="32"/>
        <v>3.4847153162299676</v>
      </c>
      <c r="P72" s="52">
        <f t="shared" ref="P72:P80" si="37">(O72-N72)/N72</f>
        <v>-2.225325760394304E-2</v>
      </c>
    </row>
    <row r="73" spans="1:16" ht="20.100000000000001" customHeight="1" x14ac:dyDescent="0.25">
      <c r="A73" s="38" t="s">
        <v>156</v>
      </c>
      <c r="B73" s="19">
        <v>56040.95</v>
      </c>
      <c r="C73" s="140">
        <v>56922.209999999992</v>
      </c>
      <c r="D73" s="247">
        <f t="shared" si="33"/>
        <v>5.4685441188785905E-2</v>
      </c>
      <c r="E73" s="215">
        <f t="shared" si="34"/>
        <v>5.2568981087205466E-2</v>
      </c>
      <c r="F73" s="52">
        <f t="shared" si="29"/>
        <v>1.5725286598460498E-2</v>
      </c>
      <c r="H73" s="19">
        <v>17928.878000000004</v>
      </c>
      <c r="I73" s="140">
        <v>18636.70299999999</v>
      </c>
      <c r="J73" s="214">
        <f t="shared" si="35"/>
        <v>7.5036694004988552E-2</v>
      </c>
      <c r="K73" s="215">
        <f t="shared" si="36"/>
        <v>7.3495015716696394E-2</v>
      </c>
      <c r="L73" s="52">
        <f t="shared" si="30"/>
        <v>3.9479603798965333E-2</v>
      </c>
      <c r="N73" s="40">
        <f t="shared" si="31"/>
        <v>3.1992459085722147</v>
      </c>
      <c r="O73" s="143">
        <f t="shared" si="32"/>
        <v>3.274065255020842</v>
      </c>
      <c r="P73" s="52">
        <f t="shared" si="37"/>
        <v>2.3386556890845036E-2</v>
      </c>
    </row>
    <row r="74" spans="1:16" ht="20.100000000000001" customHeight="1" x14ac:dyDescent="0.25">
      <c r="A74" s="38" t="s">
        <v>158</v>
      </c>
      <c r="B74" s="19">
        <v>18425.680000000004</v>
      </c>
      <c r="C74" s="140">
        <v>35651.279999999992</v>
      </c>
      <c r="D74" s="247">
        <f t="shared" si="33"/>
        <v>1.7980002837271476E-2</v>
      </c>
      <c r="E74" s="215">
        <f t="shared" si="34"/>
        <v>3.2924783912196422E-2</v>
      </c>
      <c r="F74" s="52">
        <f t="shared" si="29"/>
        <v>0.93486916086678939</v>
      </c>
      <c r="H74" s="19">
        <v>3595.0779999999991</v>
      </c>
      <c r="I74" s="140">
        <v>7239.7439999999988</v>
      </c>
      <c r="J74" s="214">
        <f t="shared" si="35"/>
        <v>1.5046271596586586E-2</v>
      </c>
      <c r="K74" s="215">
        <f t="shared" si="36"/>
        <v>2.8550387859100322E-2</v>
      </c>
      <c r="L74" s="52">
        <f t="shared" si="30"/>
        <v>1.0137933029547623</v>
      </c>
      <c r="N74" s="40">
        <f t="shared" si="31"/>
        <v>1.9511236491678996</v>
      </c>
      <c r="O74" s="143">
        <f t="shared" si="32"/>
        <v>2.0307108187980911</v>
      </c>
      <c r="P74" s="52">
        <f t="shared" si="37"/>
        <v>4.0790428461124573E-2</v>
      </c>
    </row>
    <row r="75" spans="1:16" ht="20.100000000000001" customHeight="1" x14ac:dyDescent="0.25">
      <c r="A75" s="38" t="s">
        <v>157</v>
      </c>
      <c r="B75" s="19">
        <v>26496.25</v>
      </c>
      <c r="C75" s="140">
        <v>25878.139999999985</v>
      </c>
      <c r="D75" s="247">
        <f t="shared" si="33"/>
        <v>2.5855363285211413E-2</v>
      </c>
      <c r="E75" s="215">
        <f t="shared" si="34"/>
        <v>2.3899062461419797E-2</v>
      </c>
      <c r="F75" s="52">
        <f t="shared" si="29"/>
        <v>-2.3328206821720626E-2</v>
      </c>
      <c r="H75" s="19">
        <v>6779.8719999999985</v>
      </c>
      <c r="I75" s="140">
        <v>7219.5469999999987</v>
      </c>
      <c r="J75" s="214">
        <f t="shared" si="35"/>
        <v>2.8375405346446638E-2</v>
      </c>
      <c r="K75" s="215">
        <f t="shared" si="36"/>
        <v>2.8470739713587132E-2</v>
      </c>
      <c r="L75" s="52">
        <f t="shared" si="30"/>
        <v>6.4850044366619355E-2</v>
      </c>
      <c r="N75" s="40">
        <f t="shared" si="31"/>
        <v>2.5588043591074205</v>
      </c>
      <c r="O75" s="143">
        <f t="shared" si="32"/>
        <v>2.7898245391670358</v>
      </c>
      <c r="P75" s="52">
        <f t="shared" si="37"/>
        <v>9.0284424925788878E-2</v>
      </c>
    </row>
    <row r="76" spans="1:16" ht="20.100000000000001" customHeight="1" x14ac:dyDescent="0.25">
      <c r="A76" s="38" t="s">
        <v>162</v>
      </c>
      <c r="B76" s="19">
        <v>65302.099999999991</v>
      </c>
      <c r="C76" s="140">
        <v>66350.13999999997</v>
      </c>
      <c r="D76" s="247">
        <f t="shared" si="33"/>
        <v>6.3722584093492629E-2</v>
      </c>
      <c r="E76" s="215">
        <f t="shared" si="34"/>
        <v>6.1275893096797082E-2</v>
      </c>
      <c r="F76" s="52">
        <f t="shared" si="29"/>
        <v>1.6049101024315896E-2</v>
      </c>
      <c r="H76" s="19">
        <v>4632.9279999999999</v>
      </c>
      <c r="I76" s="140">
        <v>5027.6560000000018</v>
      </c>
      <c r="J76" s="214">
        <f t="shared" si="35"/>
        <v>1.9389925051815485E-2</v>
      </c>
      <c r="K76" s="215">
        <f t="shared" si="36"/>
        <v>1.9826879075024333E-2</v>
      </c>
      <c r="L76" s="52">
        <f t="shared" si="30"/>
        <v>8.5200547040662378E-2</v>
      </c>
      <c r="N76" s="40">
        <f t="shared" si="31"/>
        <v>0.70946079835104858</v>
      </c>
      <c r="O76" s="143">
        <f t="shared" si="32"/>
        <v>0.7577461027211102</v>
      </c>
      <c r="P76" s="52">
        <f t="shared" si="37"/>
        <v>6.8059157718492497E-2</v>
      </c>
    </row>
    <row r="77" spans="1:16" ht="20.100000000000001" customHeight="1" x14ac:dyDescent="0.25">
      <c r="A77" s="38" t="s">
        <v>161</v>
      </c>
      <c r="B77" s="19">
        <v>16130.61</v>
      </c>
      <c r="C77" s="140">
        <v>12094.310000000001</v>
      </c>
      <c r="D77" s="247">
        <f t="shared" si="33"/>
        <v>1.574044559369964E-2</v>
      </c>
      <c r="E77" s="215">
        <f t="shared" si="34"/>
        <v>1.1169375778853283E-2</v>
      </c>
      <c r="F77" s="52">
        <f t="shared" si="29"/>
        <v>-0.25022612288065976</v>
      </c>
      <c r="H77" s="19">
        <v>4237.3480000000009</v>
      </c>
      <c r="I77" s="140">
        <v>4308.5639999999985</v>
      </c>
      <c r="J77" s="214">
        <f t="shared" si="35"/>
        <v>1.7734327004101998E-2</v>
      </c>
      <c r="K77" s="215">
        <f t="shared" si="36"/>
        <v>1.6991094341976279E-2</v>
      </c>
      <c r="L77" s="52">
        <f t="shared" si="30"/>
        <v>1.6806738554397137E-2</v>
      </c>
      <c r="N77" s="40">
        <f t="shared" si="31"/>
        <v>2.6268987967597015</v>
      </c>
      <c r="O77" s="143">
        <f t="shared" si="32"/>
        <v>3.5624719392838431</v>
      </c>
      <c r="P77" s="52">
        <f t="shared" si="37"/>
        <v>0.35615119382527327</v>
      </c>
    </row>
    <row r="78" spans="1:16" ht="20.100000000000001" customHeight="1" x14ac:dyDescent="0.25">
      <c r="A78" s="38" t="s">
        <v>160</v>
      </c>
      <c r="B78" s="19">
        <v>10629.710000000003</v>
      </c>
      <c r="C78" s="140">
        <v>10590.669999999998</v>
      </c>
      <c r="D78" s="247">
        <f t="shared" si="33"/>
        <v>1.0372600411999611E-2</v>
      </c>
      <c r="E78" s="215">
        <f t="shared" si="34"/>
        <v>9.7807293661091917E-3</v>
      </c>
      <c r="F78" s="52">
        <f t="shared" si="29"/>
        <v>-3.672724843857876E-3</v>
      </c>
      <c r="H78" s="19">
        <v>3851.0960000000009</v>
      </c>
      <c r="I78" s="140">
        <v>3881.3409999999994</v>
      </c>
      <c r="J78" s="214">
        <f t="shared" si="35"/>
        <v>1.6117768894173712E-2</v>
      </c>
      <c r="K78" s="215">
        <f t="shared" si="36"/>
        <v>1.5306313450230881E-2</v>
      </c>
      <c r="L78" s="52">
        <f t="shared" si="30"/>
        <v>7.8536084273148534E-3</v>
      </c>
      <c r="N78" s="40">
        <f t="shared" si="31"/>
        <v>3.6229549065778839</v>
      </c>
      <c r="O78" s="143">
        <f t="shared" si="32"/>
        <v>3.6648682283557132</v>
      </c>
      <c r="P78" s="52">
        <f t="shared" si="37"/>
        <v>1.1568822372514487E-2</v>
      </c>
    </row>
    <row r="79" spans="1:16" ht="20.100000000000001" customHeight="1" x14ac:dyDescent="0.25">
      <c r="A79" s="38" t="s">
        <v>159</v>
      </c>
      <c r="B79" s="19">
        <v>1485.9500000000005</v>
      </c>
      <c r="C79" s="140">
        <v>1682.6399999999999</v>
      </c>
      <c r="D79" s="247">
        <f t="shared" si="33"/>
        <v>1.4500080982652228E-3</v>
      </c>
      <c r="E79" s="215">
        <f t="shared" si="34"/>
        <v>1.5539570641508018E-3</v>
      </c>
      <c r="F79" s="52">
        <f t="shared" si="29"/>
        <v>0.13236649954574467</v>
      </c>
      <c r="H79" s="19">
        <v>2650.1329999999994</v>
      </c>
      <c r="I79" s="140">
        <v>3234.0369999999994</v>
      </c>
      <c r="J79" s="214">
        <f t="shared" si="35"/>
        <v>1.109144805344329E-2</v>
      </c>
      <c r="K79" s="215">
        <f t="shared" si="36"/>
        <v>1.2753629230630425E-2</v>
      </c>
      <c r="L79" s="52">
        <f t="shared" si="30"/>
        <v>0.22033007400005966</v>
      </c>
      <c r="N79" s="40">
        <f t="shared" si="31"/>
        <v>17.834604125307031</v>
      </c>
      <c r="O79" s="143">
        <f t="shared" si="32"/>
        <v>19.220017353682305</v>
      </c>
      <c r="P79" s="52">
        <f t="shared" si="37"/>
        <v>7.7681187574519459E-2</v>
      </c>
    </row>
    <row r="80" spans="1:16" ht="20.100000000000001" customHeight="1" x14ac:dyDescent="0.25">
      <c r="A80" s="38" t="s">
        <v>164</v>
      </c>
      <c r="B80" s="19">
        <v>7554.74</v>
      </c>
      <c r="C80" s="140">
        <v>7431.7000000000007</v>
      </c>
      <c r="D80" s="247">
        <f t="shared" si="33"/>
        <v>7.372007254812212E-3</v>
      </c>
      <c r="E80" s="215">
        <f t="shared" si="34"/>
        <v>6.8633473075937305E-3</v>
      </c>
      <c r="F80" s="52">
        <f t="shared" si="29"/>
        <v>-1.6286463862422672E-2</v>
      </c>
      <c r="H80" s="19">
        <v>2353.0070000000005</v>
      </c>
      <c r="I80" s="140">
        <v>2392.5250000000015</v>
      </c>
      <c r="J80" s="214">
        <f t="shared" si="35"/>
        <v>9.8479038259168313E-3</v>
      </c>
      <c r="K80" s="215">
        <f t="shared" si="36"/>
        <v>9.4350734932884452E-3</v>
      </c>
      <c r="L80" s="52">
        <f t="shared" si="30"/>
        <v>1.6794680168822674E-2</v>
      </c>
      <c r="N80" s="40">
        <f t="shared" si="31"/>
        <v>3.114610165273723</v>
      </c>
      <c r="O80" s="143">
        <f t="shared" si="32"/>
        <v>3.2193508887603124</v>
      </c>
      <c r="P80" s="52">
        <f t="shared" si="37"/>
        <v>3.3628838900737479E-2</v>
      </c>
    </row>
    <row r="81" spans="1:16" ht="20.100000000000001" customHeight="1" x14ac:dyDescent="0.25">
      <c r="A81" s="38" t="s">
        <v>167</v>
      </c>
      <c r="B81" s="19">
        <v>10457.599999999995</v>
      </c>
      <c r="C81" s="140">
        <v>9312.4099999999926</v>
      </c>
      <c r="D81" s="247">
        <f t="shared" si="33"/>
        <v>1.0204653378928216E-2</v>
      </c>
      <c r="E81" s="215">
        <f t="shared" si="34"/>
        <v>8.6002266104268036E-3</v>
      </c>
      <c r="F81" s="52">
        <f t="shared" ref="F81:F83" si="38">(C81-B81)/B81</f>
        <v>-0.10950791768665878</v>
      </c>
      <c r="H81" s="19">
        <v>2444.2470000000012</v>
      </c>
      <c r="I81" s="140">
        <v>2297.5209999999997</v>
      </c>
      <c r="J81" s="214">
        <f t="shared" si="35"/>
        <v>1.0229765309999394E-2</v>
      </c>
      <c r="K81" s="215">
        <f t="shared" si="36"/>
        <v>9.0604192170922124E-3</v>
      </c>
      <c r="L81" s="52">
        <f t="shared" ref="L81:L87" si="39">(I81-H81)/H81</f>
        <v>-6.0029121443128046E-2</v>
      </c>
      <c r="N81" s="40">
        <f t="shared" si="31"/>
        <v>2.3372924954100389</v>
      </c>
      <c r="O81" s="143">
        <f t="shared" si="32"/>
        <v>2.4671604879939797</v>
      </c>
      <c r="P81" s="52">
        <f t="shared" ref="P81:P83" si="40">(O81-N81)/N81</f>
        <v>5.5563431979084671E-2</v>
      </c>
    </row>
    <row r="82" spans="1:16" ht="20.100000000000001" customHeight="1" x14ac:dyDescent="0.25">
      <c r="A82" s="38" t="s">
        <v>165</v>
      </c>
      <c r="B82" s="19">
        <v>5685.1500000000015</v>
      </c>
      <c r="C82" s="140">
        <v>9285.119999999999</v>
      </c>
      <c r="D82" s="247">
        <f t="shared" si="33"/>
        <v>5.5476385745499724E-3</v>
      </c>
      <c r="E82" s="215">
        <f t="shared" si="34"/>
        <v>8.5750236625112275E-3</v>
      </c>
      <c r="F82" s="52">
        <f t="shared" si="38"/>
        <v>0.63322339779952974</v>
      </c>
      <c r="H82" s="19">
        <v>1116.2939999999999</v>
      </c>
      <c r="I82" s="140">
        <v>1961.0299999999997</v>
      </c>
      <c r="J82" s="214">
        <f t="shared" si="35"/>
        <v>4.6719605821181152E-3</v>
      </c>
      <c r="K82" s="215">
        <f t="shared" si="36"/>
        <v>7.7334456996451129E-3</v>
      </c>
      <c r="L82" s="52">
        <f t="shared" si="39"/>
        <v>0.75673254536887236</v>
      </c>
      <c r="N82" s="40">
        <f t="shared" si="31"/>
        <v>1.9635260283369824</v>
      </c>
      <c r="O82" s="143">
        <f t="shared" si="32"/>
        <v>2.1120136304108077</v>
      </c>
      <c r="P82" s="52">
        <f t="shared" si="40"/>
        <v>7.5622935439051728E-2</v>
      </c>
    </row>
    <row r="83" spans="1:16" ht="20.100000000000001" customHeight="1" x14ac:dyDescent="0.25">
      <c r="A83" s="38" t="s">
        <v>172</v>
      </c>
      <c r="B83" s="19">
        <v>10765.939999999999</v>
      </c>
      <c r="C83" s="140">
        <v>8696.66</v>
      </c>
      <c r="D83" s="247">
        <f t="shared" si="33"/>
        <v>1.0505535304308682E-2</v>
      </c>
      <c r="E83" s="215">
        <f t="shared" si="34"/>
        <v>8.0315672048196368E-3</v>
      </c>
      <c r="F83" s="52">
        <f t="shared" si="38"/>
        <v>-0.19220616128271187</v>
      </c>
      <c r="H83" s="19">
        <v>2306.3539999999998</v>
      </c>
      <c r="I83" s="140">
        <v>1907.7110000000005</v>
      </c>
      <c r="J83" s="214">
        <f t="shared" si="35"/>
        <v>9.6526497288442325E-3</v>
      </c>
      <c r="K83" s="215">
        <f t="shared" si="36"/>
        <v>7.5231788545385252E-3</v>
      </c>
      <c r="L83" s="52">
        <f t="shared" si="39"/>
        <v>-0.17284553888951973</v>
      </c>
      <c r="N83" s="40">
        <f t="shared" si="31"/>
        <v>2.142269044783828</v>
      </c>
      <c r="O83" s="143">
        <f t="shared" si="32"/>
        <v>2.1936134102057578</v>
      </c>
      <c r="P83" s="52">
        <f t="shared" si="40"/>
        <v>2.3967281582557218E-2</v>
      </c>
    </row>
    <row r="84" spans="1:16" ht="20.100000000000001" customHeight="1" x14ac:dyDescent="0.25">
      <c r="A84" s="38" t="s">
        <v>170</v>
      </c>
      <c r="B84" s="19">
        <v>21376.38</v>
      </c>
      <c r="C84" s="140">
        <v>14844.73</v>
      </c>
      <c r="D84" s="247">
        <f t="shared" si="33"/>
        <v>2.085933181573723E-2</v>
      </c>
      <c r="E84" s="215">
        <f t="shared" si="34"/>
        <v>1.3709452437188782E-2</v>
      </c>
      <c r="F84" s="52">
        <f t="shared" ref="F84:F87" si="41">(C84-B84)/B84</f>
        <v>-0.30555454197576959</v>
      </c>
      <c r="H84" s="19">
        <v>2436.0919999999992</v>
      </c>
      <c r="I84" s="140">
        <v>1745.8460000000002</v>
      </c>
      <c r="J84" s="214">
        <f t="shared" si="35"/>
        <v>1.0195634661131638E-2</v>
      </c>
      <c r="K84" s="215">
        <f t="shared" si="36"/>
        <v>6.8848540006744546E-3</v>
      </c>
      <c r="L84" s="52">
        <f t="shared" ref="L84:L85" si="42">(I84-H84)/H84</f>
        <v>-0.28334151583766098</v>
      </c>
      <c r="N84" s="40">
        <f t="shared" si="31"/>
        <v>1.1396185883671599</v>
      </c>
      <c r="O84" s="143">
        <f t="shared" si="32"/>
        <v>1.1760712387493746</v>
      </c>
      <c r="P84" s="52">
        <f t="shared" ref="P84:P86" si="43">(O84-N84)/N84</f>
        <v>3.1986710952516019E-2</v>
      </c>
    </row>
    <row r="85" spans="1:16" ht="20.100000000000001" customHeight="1" x14ac:dyDescent="0.25">
      <c r="A85" s="38" t="s">
        <v>166</v>
      </c>
      <c r="B85" s="19">
        <v>10839.030000000002</v>
      </c>
      <c r="C85" s="140">
        <v>5810.510000000002</v>
      </c>
      <c r="D85" s="247">
        <f t="shared" si="33"/>
        <v>1.0576857416023216E-2</v>
      </c>
      <c r="E85" s="215">
        <f t="shared" si="34"/>
        <v>5.3661407436046207E-3</v>
      </c>
      <c r="F85" s="52">
        <f t="shared" si="41"/>
        <v>-0.46392712262997698</v>
      </c>
      <c r="H85" s="19">
        <v>2671.788</v>
      </c>
      <c r="I85" s="140">
        <v>1561.2159999999999</v>
      </c>
      <c r="J85" s="214">
        <f t="shared" si="35"/>
        <v>1.1182079469903265E-2</v>
      </c>
      <c r="K85" s="215">
        <f t="shared" si="36"/>
        <v>6.1567539310551835E-3</v>
      </c>
      <c r="L85" s="52">
        <f t="shared" si="42"/>
        <v>-0.41566621303786083</v>
      </c>
      <c r="N85" s="40">
        <f t="shared" si="31"/>
        <v>2.4649696513433392</v>
      </c>
      <c r="O85" s="143">
        <f t="shared" si="32"/>
        <v>2.6868829070081617</v>
      </c>
      <c r="P85" s="52">
        <f t="shared" si="43"/>
        <v>9.0026769921441416E-2</v>
      </c>
    </row>
    <row r="86" spans="1:16" ht="20.100000000000001" customHeight="1" x14ac:dyDescent="0.25">
      <c r="A86" s="38" t="s">
        <v>168</v>
      </c>
      <c r="B86" s="19">
        <v>30028.189999999991</v>
      </c>
      <c r="C86" s="140">
        <v>29760.170000000013</v>
      </c>
      <c r="D86" s="247">
        <f t="shared" si="33"/>
        <v>2.9301873331031836E-2</v>
      </c>
      <c r="E86" s="215">
        <f t="shared" si="34"/>
        <v>2.7484207199299188E-2</v>
      </c>
      <c r="F86" s="52">
        <f t="shared" si="41"/>
        <v>-8.9256128990784552E-3</v>
      </c>
      <c r="H86" s="19">
        <v>1550.9049999999997</v>
      </c>
      <c r="I86" s="140">
        <v>1514.5330000000001</v>
      </c>
      <c r="J86" s="214">
        <f t="shared" si="35"/>
        <v>6.4909128120458365E-3</v>
      </c>
      <c r="K86" s="215">
        <f t="shared" si="36"/>
        <v>5.9726565712001425E-3</v>
      </c>
      <c r="L86" s="52">
        <f t="shared" si="39"/>
        <v>-2.3452113443440843E-2</v>
      </c>
      <c r="N86" s="40">
        <f t="shared" si="31"/>
        <v>0.51648301146356146</v>
      </c>
      <c r="O86" s="143">
        <f t="shared" si="32"/>
        <v>0.50891275150645965</v>
      </c>
      <c r="P86" s="52">
        <f t="shared" si="43"/>
        <v>-1.4657326163836276E-2</v>
      </c>
    </row>
    <row r="87" spans="1:16" ht="20.100000000000001" customHeight="1" x14ac:dyDescent="0.25">
      <c r="A87" s="38" t="s">
        <v>169</v>
      </c>
      <c r="B87" s="19">
        <v>2855.1499999999996</v>
      </c>
      <c r="C87" s="140">
        <v>4213.7299999999996</v>
      </c>
      <c r="D87" s="247">
        <f t="shared" si="33"/>
        <v>2.7860901253487324E-3</v>
      </c>
      <c r="E87" s="215">
        <f t="shared" si="34"/>
        <v>3.8914773807375061E-3</v>
      </c>
      <c r="F87" s="52">
        <f t="shared" si="41"/>
        <v>0.47583489483915037</v>
      </c>
      <c r="H87" s="19">
        <v>1022.9669999999999</v>
      </c>
      <c r="I87" s="140">
        <v>1473.8680000000002</v>
      </c>
      <c r="J87" s="214">
        <f t="shared" si="35"/>
        <v>4.281364497890002E-3</v>
      </c>
      <c r="K87" s="215">
        <f t="shared" si="36"/>
        <v>5.8122915745524271E-3</v>
      </c>
      <c r="L87" s="52">
        <f t="shared" si="39"/>
        <v>0.44077765949439263</v>
      </c>
      <c r="N87" s="40">
        <f t="shared" ref="N87" si="44">(H87/B87)*10</f>
        <v>3.5828835612839955</v>
      </c>
      <c r="O87" s="143">
        <f t="shared" ref="O87" si="45">(I87/C87)*10</f>
        <v>3.4977751303476974</v>
      </c>
      <c r="P87" s="52">
        <f t="shared" ref="P87" si="46">(O87-N87)/N87</f>
        <v>-2.3754171599648054E-2</v>
      </c>
    </row>
    <row r="88" spans="1:16" ht="20.100000000000001" customHeight="1" x14ac:dyDescent="0.25">
      <c r="A88" s="38" t="s">
        <v>174</v>
      </c>
      <c r="B88" s="19">
        <v>6529.4499999999989</v>
      </c>
      <c r="C88" s="140">
        <v>4789.3700000000008</v>
      </c>
      <c r="D88" s="247">
        <f t="shared" si="33"/>
        <v>6.3715167920978871E-3</v>
      </c>
      <c r="E88" s="215">
        <f t="shared" si="34"/>
        <v>4.4230942711048875E-3</v>
      </c>
      <c r="F88" s="52">
        <f t="shared" ref="F88:F94" si="47">(C88-B88)/B88</f>
        <v>-0.26649717816967716</v>
      </c>
      <c r="H88" s="19">
        <v>1630.3420000000001</v>
      </c>
      <c r="I88" s="140">
        <v>1185.2070000000001</v>
      </c>
      <c r="J88" s="214">
        <f t="shared" si="35"/>
        <v>6.8233758842846182E-3</v>
      </c>
      <c r="K88" s="215">
        <f t="shared" si="36"/>
        <v>4.6739386839259409E-3</v>
      </c>
      <c r="L88" s="52">
        <f t="shared" ref="L88:L94" si="48">(I88-H88)/H88</f>
        <v>-0.27303167065560474</v>
      </c>
      <c r="N88" s="40">
        <f t="shared" si="31"/>
        <v>2.4969055586611435</v>
      </c>
      <c r="O88" s="143">
        <f t="shared" si="32"/>
        <v>2.4746615943224262</v>
      </c>
      <c r="P88" s="52">
        <f t="shared" ref="P88:P93" si="49">(O88-N88)/N88</f>
        <v>-8.9086126071362872E-3</v>
      </c>
    </row>
    <row r="89" spans="1:16" ht="20.100000000000001" customHeight="1" x14ac:dyDescent="0.25">
      <c r="A89" s="38" t="s">
        <v>175</v>
      </c>
      <c r="B89" s="19">
        <v>2173.8100000000004</v>
      </c>
      <c r="C89" s="140">
        <v>4563.9799999999987</v>
      </c>
      <c r="D89" s="247">
        <f t="shared" si="33"/>
        <v>2.1212302594905102E-3</v>
      </c>
      <c r="E89" s="215">
        <f t="shared" si="34"/>
        <v>4.2149413788112574E-3</v>
      </c>
      <c r="F89" s="52">
        <f t="shared" si="47"/>
        <v>1.0995303177370597</v>
      </c>
      <c r="H89" s="19">
        <v>500.74399999999991</v>
      </c>
      <c r="I89" s="140">
        <v>977.37700000000018</v>
      </c>
      <c r="J89" s="214">
        <f t="shared" si="35"/>
        <v>2.0957348420148755E-3</v>
      </c>
      <c r="K89" s="215">
        <f t="shared" si="36"/>
        <v>3.8543479485688868E-3</v>
      </c>
      <c r="L89" s="52">
        <f t="shared" si="48"/>
        <v>0.95184964772418712</v>
      </c>
      <c r="N89" s="40">
        <f t="shared" si="31"/>
        <v>2.3035315873972415</v>
      </c>
      <c r="O89" s="143">
        <f t="shared" si="32"/>
        <v>2.1415014965008621</v>
      </c>
      <c r="P89" s="52">
        <f t="shared" si="49"/>
        <v>-7.0339860665621298E-2</v>
      </c>
    </row>
    <row r="90" spans="1:16" ht="20.100000000000001" customHeight="1" x14ac:dyDescent="0.25">
      <c r="A90" s="38" t="s">
        <v>171</v>
      </c>
      <c r="B90" s="19">
        <v>2510.130000000001</v>
      </c>
      <c r="C90" s="140">
        <v>2925.2500000000014</v>
      </c>
      <c r="D90" s="247">
        <f t="shared" si="33"/>
        <v>2.4494154094676702E-3</v>
      </c>
      <c r="E90" s="215">
        <f t="shared" si="34"/>
        <v>2.7015362180306752E-3</v>
      </c>
      <c r="F90" s="52">
        <f t="shared" si="47"/>
        <v>0.16537788879460433</v>
      </c>
      <c r="H90" s="19">
        <v>810.84799999999996</v>
      </c>
      <c r="I90" s="140">
        <v>916.54000000000008</v>
      </c>
      <c r="J90" s="214">
        <f t="shared" si="35"/>
        <v>3.393595140786665E-3</v>
      </c>
      <c r="K90" s="215">
        <f t="shared" si="36"/>
        <v>3.6144333954874395E-3</v>
      </c>
      <c r="L90" s="52">
        <f t="shared" si="48"/>
        <v>0.13034748806188104</v>
      </c>
      <c r="N90" s="40">
        <f t="shared" si="31"/>
        <v>3.2303028130017153</v>
      </c>
      <c r="O90" s="143">
        <f t="shared" si="32"/>
        <v>3.1332022904025285</v>
      </c>
      <c r="P90" s="52">
        <f t="shared" si="49"/>
        <v>-3.0059263239460027E-2</v>
      </c>
    </row>
    <row r="91" spans="1:16" ht="20.100000000000001" customHeight="1" x14ac:dyDescent="0.25">
      <c r="A91" s="38" t="s">
        <v>173</v>
      </c>
      <c r="B91" s="19">
        <v>1152.6600000000003</v>
      </c>
      <c r="C91" s="140">
        <v>3683.9600000000005</v>
      </c>
      <c r="D91" s="247">
        <f t="shared" si="33"/>
        <v>1.1247796591718374E-3</v>
      </c>
      <c r="E91" s="215">
        <f t="shared" si="34"/>
        <v>3.4022224991970885E-3</v>
      </c>
      <c r="F91" s="52">
        <f t="shared" si="47"/>
        <v>2.1960508736314259</v>
      </c>
      <c r="H91" s="19">
        <v>219.98200000000003</v>
      </c>
      <c r="I91" s="140">
        <v>758.01599999999996</v>
      </c>
      <c r="J91" s="214">
        <f t="shared" si="35"/>
        <v>9.20677915294275E-4</v>
      </c>
      <c r="K91" s="215">
        <f t="shared" si="36"/>
        <v>2.9892839862022459E-3</v>
      </c>
      <c r="L91" s="52">
        <f t="shared" si="48"/>
        <v>2.4458092025711187</v>
      </c>
      <c r="N91" s="40">
        <f t="shared" si="31"/>
        <v>1.908472576475283</v>
      </c>
      <c r="O91" s="143">
        <f t="shared" si="32"/>
        <v>2.0576119176103971</v>
      </c>
      <c r="P91" s="52">
        <f t="shared" si="49"/>
        <v>7.8145917826367886E-2</v>
      </c>
    </row>
    <row r="92" spans="1:16" ht="20.100000000000001" customHeight="1" x14ac:dyDescent="0.25">
      <c r="A92" s="38" t="s">
        <v>163</v>
      </c>
      <c r="B92" s="19">
        <v>2585.1900000000014</v>
      </c>
      <c r="C92" s="140">
        <v>1920.52</v>
      </c>
      <c r="D92" s="247">
        <f t="shared" si="33"/>
        <v>2.5226598711627392E-3</v>
      </c>
      <c r="E92" s="215">
        <f t="shared" si="34"/>
        <v>1.7736447611152106E-3</v>
      </c>
      <c r="F92" s="52">
        <f t="shared" si="47"/>
        <v>-0.25710682773800031</v>
      </c>
      <c r="H92" s="19">
        <v>931.64999999999964</v>
      </c>
      <c r="I92" s="140">
        <v>654.596</v>
      </c>
      <c r="J92" s="214">
        <f t="shared" si="35"/>
        <v>3.8991807501700631E-3</v>
      </c>
      <c r="K92" s="215">
        <f t="shared" si="36"/>
        <v>2.5814406822970036E-3</v>
      </c>
      <c r="L92" s="52">
        <f t="shared" si="48"/>
        <v>-0.29737991735093622</v>
      </c>
      <c r="N92" s="40">
        <f t="shared" si="31"/>
        <v>3.6037970129855026</v>
      </c>
      <c r="O92" s="143">
        <f t="shared" si="32"/>
        <v>3.4084310499239789</v>
      </c>
      <c r="P92" s="52">
        <f t="shared" si="49"/>
        <v>-5.4211145177590382E-2</v>
      </c>
    </row>
    <row r="93" spans="1:16" ht="20.100000000000001" customHeight="1" x14ac:dyDescent="0.25">
      <c r="A93" s="38" t="s">
        <v>176</v>
      </c>
      <c r="B93" s="19">
        <v>1723.6300000000003</v>
      </c>
      <c r="C93" s="140">
        <v>1678.7999999999997</v>
      </c>
      <c r="D93" s="247">
        <f t="shared" si="33"/>
        <v>1.6819391355112122E-3</v>
      </c>
      <c r="E93" s="215">
        <f t="shared" si="34"/>
        <v>1.550410735092691E-3</v>
      </c>
      <c r="F93" s="52">
        <f t="shared" si="47"/>
        <v>-2.6009062269745014E-2</v>
      </c>
      <c r="H93" s="19">
        <v>560.46500000000003</v>
      </c>
      <c r="I93" s="140">
        <v>605.59900000000005</v>
      </c>
      <c r="J93" s="214">
        <f t="shared" si="35"/>
        <v>2.3456816821167451E-3</v>
      </c>
      <c r="K93" s="215">
        <f t="shared" si="36"/>
        <v>2.3882179172472536E-3</v>
      </c>
      <c r="L93" s="52">
        <f t="shared" si="48"/>
        <v>8.0529560275842405E-2</v>
      </c>
      <c r="N93" s="40">
        <f t="shared" si="31"/>
        <v>3.2516549375446004</v>
      </c>
      <c r="O93" s="143">
        <f t="shared" si="32"/>
        <v>3.6073326185370513</v>
      </c>
      <c r="P93" s="52">
        <f t="shared" si="49"/>
        <v>0.10938358707305865</v>
      </c>
    </row>
    <row r="94" spans="1:16" ht="20.100000000000001" customHeight="1" x14ac:dyDescent="0.25">
      <c r="A94" s="38" t="s">
        <v>217</v>
      </c>
      <c r="B94" s="19">
        <v>2203.5799999999995</v>
      </c>
      <c r="C94" s="140">
        <v>3435.7900000000013</v>
      </c>
      <c r="D94" s="247">
        <f t="shared" si="33"/>
        <v>2.1502801878766297E-3</v>
      </c>
      <c r="E94" s="215">
        <f t="shared" si="34"/>
        <v>3.1730317485847751E-3</v>
      </c>
      <c r="F94" s="52">
        <f t="shared" si="47"/>
        <v>0.5591855072200701</v>
      </c>
      <c r="H94" s="19">
        <v>377.98800000000017</v>
      </c>
      <c r="I94" s="140">
        <v>526.2120000000001</v>
      </c>
      <c r="J94" s="214">
        <f t="shared" si="35"/>
        <v>1.5819712696777579E-3</v>
      </c>
      <c r="K94" s="215">
        <f t="shared" si="36"/>
        <v>2.0751502672073634E-3</v>
      </c>
      <c r="L94" s="52">
        <f t="shared" si="48"/>
        <v>0.39213943299787257</v>
      </c>
      <c r="N94" s="40">
        <f t="shared" ref="N94" si="50">(H94/B94)*10</f>
        <v>1.7153359533123382</v>
      </c>
      <c r="O94" s="143">
        <f t="shared" ref="O94" si="51">(I94/C94)*10</f>
        <v>1.5315604271506698</v>
      </c>
      <c r="P94" s="52">
        <f t="shared" ref="P94" si="52">(O94-N94)/N94</f>
        <v>-0.10713675406079801</v>
      </c>
    </row>
    <row r="95" spans="1:16" ht="20.100000000000001" customHeight="1" thickBot="1" x14ac:dyDescent="0.3">
      <c r="A95" s="8" t="s">
        <v>17</v>
      </c>
      <c r="B95" s="19">
        <f>B96-SUM(B68:B94)</f>
        <v>38466.250000000349</v>
      </c>
      <c r="C95" s="140">
        <f>C96-SUM(C68:C94)</f>
        <v>36674.620000000112</v>
      </c>
      <c r="D95" s="247">
        <f t="shared" si="33"/>
        <v>3.7535834994377411E-2</v>
      </c>
      <c r="E95" s="215">
        <f t="shared" si="34"/>
        <v>3.3869862135719138E-2</v>
      </c>
      <c r="F95" s="52">
        <f>(C95-B95)/B95</f>
        <v>-4.6576674357396972E-2</v>
      </c>
      <c r="H95" s="19">
        <f>H96-SUM(H68:H94)</f>
        <v>9932.2470000000903</v>
      </c>
      <c r="I95" s="140">
        <f>I96-SUM(I68:I94)</f>
        <v>9118.1659999999683</v>
      </c>
      <c r="J95" s="214">
        <f t="shared" si="35"/>
        <v>4.156885773448691E-2</v>
      </c>
      <c r="K95" s="215">
        <f t="shared" si="36"/>
        <v>3.5958063691707953E-2</v>
      </c>
      <c r="L95" s="52">
        <f>(I95-H95)/H95</f>
        <v>-8.1963426805647763E-2</v>
      </c>
      <c r="N95" s="40">
        <f t="shared" si="31"/>
        <v>2.5820679166802067</v>
      </c>
      <c r="O95" s="143">
        <f t="shared" si="32"/>
        <v>2.4862332588585625</v>
      </c>
      <c r="P95" s="52">
        <f>(O95-N95)/N95</f>
        <v>-3.7115467491211432E-2</v>
      </c>
    </row>
    <row r="96" spans="1:16" ht="26.25" customHeight="1" thickBot="1" x14ac:dyDescent="0.3">
      <c r="A96" s="12" t="s">
        <v>18</v>
      </c>
      <c r="B96" s="17">
        <v>1024787.3800000001</v>
      </c>
      <c r="C96" s="145">
        <v>1082809.8400000003</v>
      </c>
      <c r="D96" s="243">
        <f>SUM(D68:D95)</f>
        <v>1.0000000000000002</v>
      </c>
      <c r="E96" s="244">
        <f>SUM(E68:E95)</f>
        <v>0.99999999999999989</v>
      </c>
      <c r="F96" s="57">
        <f>(C96-B96)/B96</f>
        <v>5.661902276743512E-2</v>
      </c>
      <c r="G96" s="1"/>
      <c r="H96" s="17">
        <v>238934.80700000009</v>
      </c>
      <c r="I96" s="145">
        <v>253577.78099999993</v>
      </c>
      <c r="J96" s="255">
        <f t="shared" si="35"/>
        <v>1</v>
      </c>
      <c r="K96" s="244">
        <f t="shared" si="36"/>
        <v>1</v>
      </c>
      <c r="L96" s="57">
        <f>(I96-H96)/H96</f>
        <v>6.1284390432072282E-2</v>
      </c>
      <c r="M96" s="1"/>
      <c r="N96" s="37">
        <f t="shared" si="31"/>
        <v>2.3315549319118283</v>
      </c>
      <c r="O96" s="150">
        <f t="shared" si="32"/>
        <v>2.3418496178424073</v>
      </c>
      <c r="P96" s="57">
        <f>(O96-N96)/N96</f>
        <v>4.4153735302035505E-3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P39:P62 F39:F62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33" t="s">
        <v>16</v>
      </c>
      <c r="B4" s="316"/>
      <c r="C4" s="316"/>
      <c r="D4" s="316"/>
      <c r="E4" s="352" t="s">
        <v>1</v>
      </c>
      <c r="F4" s="350"/>
      <c r="G4" s="345" t="s">
        <v>104</v>
      </c>
      <c r="H4" s="345"/>
      <c r="I4" s="130" t="s">
        <v>0</v>
      </c>
      <c r="K4" s="346" t="s">
        <v>19</v>
      </c>
      <c r="L4" s="350"/>
      <c r="M4" s="345" t="s">
        <v>104</v>
      </c>
      <c r="N4" s="345"/>
      <c r="O4" s="130" t="s">
        <v>0</v>
      </c>
      <c r="Q4" s="344" t="s">
        <v>22</v>
      </c>
      <c r="R4" s="345"/>
      <c r="S4" s="130" t="s">
        <v>0</v>
      </c>
    </row>
    <row r="5" spans="1:19" x14ac:dyDescent="0.25">
      <c r="A5" s="351"/>
      <c r="B5" s="317"/>
      <c r="C5" s="317"/>
      <c r="D5" s="317"/>
      <c r="E5" s="353" t="s">
        <v>183</v>
      </c>
      <c r="F5" s="343"/>
      <c r="G5" s="347" t="str">
        <f>E5</f>
        <v>jan-ago</v>
      </c>
      <c r="H5" s="347"/>
      <c r="I5" s="131" t="s">
        <v>151</v>
      </c>
      <c r="K5" s="342" t="str">
        <f>E5</f>
        <v>jan-ago</v>
      </c>
      <c r="L5" s="343"/>
      <c r="M5" s="354" t="str">
        <f>E5</f>
        <v>jan-ago</v>
      </c>
      <c r="N5" s="349"/>
      <c r="O5" s="131" t="str">
        <f>I5</f>
        <v>2023/2022</v>
      </c>
      <c r="Q5" s="342" t="str">
        <f>E5</f>
        <v>jan-ago</v>
      </c>
      <c r="R5" s="343"/>
      <c r="S5" s="131" t="str">
        <f>O5</f>
        <v>2023/2022</v>
      </c>
    </row>
    <row r="6" spans="1:19" ht="15.75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396861.02000000025</v>
      </c>
      <c r="F7" s="145">
        <v>397389.99999999988</v>
      </c>
      <c r="G7" s="243">
        <f>E7/E15</f>
        <v>0.41504759632829263</v>
      </c>
      <c r="H7" s="244">
        <f>F7/F15</f>
        <v>0.4058943968167596</v>
      </c>
      <c r="I7" s="164">
        <f t="shared" ref="I7:I18" si="0">(F7-E7)/E7</f>
        <v>1.3329099441402228E-3</v>
      </c>
      <c r="J7" s="1"/>
      <c r="K7" s="17">
        <v>99876.271000000037</v>
      </c>
      <c r="L7" s="145">
        <v>101467.04200000009</v>
      </c>
      <c r="M7" s="243">
        <f>K7/K15</f>
        <v>0.35936156279211401</v>
      </c>
      <c r="N7" s="244">
        <f>L7/L15</f>
        <v>0.34915172685905499</v>
      </c>
      <c r="O7" s="164">
        <f t="shared" ref="O7:O18" si="1">(L7-K7)/K7</f>
        <v>1.5927416833574522E-2</v>
      </c>
      <c r="P7" s="1"/>
      <c r="Q7" s="187">
        <f t="shared" ref="Q7:R18" si="2">(K7/E7)*10</f>
        <v>2.5166561079745242</v>
      </c>
      <c r="R7" s="188">
        <f t="shared" si="2"/>
        <v>2.5533365711266045</v>
      </c>
      <c r="S7" s="55">
        <f>(R7-Q7)/Q7</f>
        <v>1.4575079620871109E-2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321855.66000000027</v>
      </c>
      <c r="F8" s="181">
        <v>328709.7099999999</v>
      </c>
      <c r="G8" s="245">
        <f>E8/E7</f>
        <v>0.81100345909507576</v>
      </c>
      <c r="H8" s="246">
        <f>F8/F7</f>
        <v>0.82717156949092829</v>
      </c>
      <c r="I8" s="206">
        <f t="shared" si="0"/>
        <v>2.1295415466671096E-2</v>
      </c>
      <c r="K8" s="180">
        <v>86850.836000000025</v>
      </c>
      <c r="L8" s="181">
        <v>89098.874000000098</v>
      </c>
      <c r="M8" s="250">
        <f>K8/K7</f>
        <v>0.86958428794362974</v>
      </c>
      <c r="N8" s="246">
        <f>L8/L7</f>
        <v>0.87810654813412237</v>
      </c>
      <c r="O8" s="207">
        <f t="shared" si="1"/>
        <v>2.5883895924733214E-2</v>
      </c>
      <c r="Q8" s="189">
        <f t="shared" si="2"/>
        <v>2.6984405369785929</v>
      </c>
      <c r="R8" s="190">
        <f t="shared" si="2"/>
        <v>2.7105641022895282</v>
      </c>
      <c r="S8" s="182">
        <f t="shared" ref="S8:S18" si="3">(R8-Q8)/Q8</f>
        <v>4.4928043233851914E-3</v>
      </c>
    </row>
    <row r="9" spans="1:19" ht="24" customHeight="1" x14ac:dyDescent="0.25">
      <c r="A9" s="8"/>
      <c r="B9" t="s">
        <v>37</v>
      </c>
      <c r="E9" s="19">
        <v>70750.339999999982</v>
      </c>
      <c r="F9" s="140">
        <v>64585.969999999972</v>
      </c>
      <c r="G9" s="247">
        <f>E9/E7</f>
        <v>0.17827485299513654</v>
      </c>
      <c r="H9" s="215">
        <f>F9/F7</f>
        <v>0.16252540325624698</v>
      </c>
      <c r="I9" s="182">
        <f t="shared" si="0"/>
        <v>-8.7128485884308285E-2</v>
      </c>
      <c r="K9" s="19">
        <v>12054.070000000009</v>
      </c>
      <c r="L9" s="140">
        <v>11383.513999999999</v>
      </c>
      <c r="M9" s="247">
        <f>K9/K7</f>
        <v>0.12069002856544378</v>
      </c>
      <c r="N9" s="215">
        <f>L9/L7</f>
        <v>0.1121892761986694</v>
      </c>
      <c r="O9" s="182">
        <f t="shared" si="1"/>
        <v>-5.5629011611846378E-2</v>
      </c>
      <c r="Q9" s="189">
        <f t="shared" si="2"/>
        <v>1.7037472894123211</v>
      </c>
      <c r="R9" s="190">
        <f t="shared" si="2"/>
        <v>1.7625366623741971</v>
      </c>
      <c r="S9" s="182">
        <f t="shared" si="3"/>
        <v>3.4505923106797391E-2</v>
      </c>
    </row>
    <row r="10" spans="1:19" ht="24" customHeight="1" thickBot="1" x14ac:dyDescent="0.3">
      <c r="A10" s="8"/>
      <c r="B10" t="s">
        <v>36</v>
      </c>
      <c r="E10" s="19">
        <v>4255.0200000000004</v>
      </c>
      <c r="F10" s="140">
        <v>4094.3200000000006</v>
      </c>
      <c r="G10" s="247">
        <f>E10/E7</f>
        <v>1.0721687909787657E-2</v>
      </c>
      <c r="H10" s="215">
        <f>F10/F7</f>
        <v>1.0303027252824686E-2</v>
      </c>
      <c r="I10" s="186">
        <f t="shared" si="0"/>
        <v>-3.7767155030998631E-2</v>
      </c>
      <c r="K10" s="19">
        <v>971.36500000000001</v>
      </c>
      <c r="L10" s="140">
        <v>984.65400000000011</v>
      </c>
      <c r="M10" s="247">
        <f>K10/K7</f>
        <v>9.7256834909264841E-3</v>
      </c>
      <c r="N10" s="215">
        <f>L10/L7</f>
        <v>9.7041756672082667E-3</v>
      </c>
      <c r="O10" s="209">
        <f t="shared" si="1"/>
        <v>1.3680748225435444E-2</v>
      </c>
      <c r="Q10" s="189">
        <f t="shared" si="2"/>
        <v>2.2828682356369652</v>
      </c>
      <c r="R10" s="190">
        <f t="shared" si="2"/>
        <v>2.4049268254557532</v>
      </c>
      <c r="S10" s="182">
        <f t="shared" si="3"/>
        <v>5.3467207573954123E-2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559320.9300000011</v>
      </c>
      <c r="F11" s="145">
        <v>581657.76000000082</v>
      </c>
      <c r="G11" s="243">
        <f>E11/E15</f>
        <v>0.58495240367170731</v>
      </c>
      <c r="H11" s="244">
        <f>F11/F15</f>
        <v>0.59410560318324046</v>
      </c>
      <c r="I11" s="164">
        <f t="shared" si="0"/>
        <v>3.9935623363852452E-2</v>
      </c>
      <c r="J11" s="1"/>
      <c r="K11" s="17">
        <v>178050.70099999977</v>
      </c>
      <c r="L11" s="145">
        <v>189143.12599999993</v>
      </c>
      <c r="M11" s="243">
        <f>K11/K15</f>
        <v>0.64063843720788605</v>
      </c>
      <c r="N11" s="244">
        <f>L11/L15</f>
        <v>0.65084827314094507</v>
      </c>
      <c r="O11" s="164">
        <f t="shared" si="1"/>
        <v>6.2299249245866085E-2</v>
      </c>
      <c r="Q11" s="191">
        <f t="shared" si="2"/>
        <v>3.1833369975981309</v>
      </c>
      <c r="R11" s="192">
        <f t="shared" si="2"/>
        <v>3.25179407904744</v>
      </c>
      <c r="S11" s="57">
        <f t="shared" si="3"/>
        <v>2.1504817586375811E-2</v>
      </c>
    </row>
    <row r="12" spans="1:19" s="3" customFormat="1" ht="24" customHeight="1" x14ac:dyDescent="0.25">
      <c r="A12" s="46"/>
      <c r="B12" s="3" t="s">
        <v>33</v>
      </c>
      <c r="E12" s="31">
        <v>520169.19000000111</v>
      </c>
      <c r="F12" s="141">
        <v>543401.79000000085</v>
      </c>
      <c r="G12" s="247">
        <f>E12/E11</f>
        <v>0.93000129639346785</v>
      </c>
      <c r="H12" s="215">
        <f>F12/F11</f>
        <v>0.93422941696849382</v>
      </c>
      <c r="I12" s="206">
        <f t="shared" si="0"/>
        <v>4.4663544951594872E-2</v>
      </c>
      <c r="K12" s="31">
        <v>171464.63699999976</v>
      </c>
      <c r="L12" s="141">
        <v>182569.93699999992</v>
      </c>
      <c r="M12" s="247">
        <f>K12/K11</f>
        <v>0.96301017652269716</v>
      </c>
      <c r="N12" s="215">
        <f>L12/L11</f>
        <v>0.96524753958015896</v>
      </c>
      <c r="O12" s="206">
        <f t="shared" si="1"/>
        <v>6.4767290762118943E-2</v>
      </c>
      <c r="Q12" s="189">
        <f t="shared" si="2"/>
        <v>3.2963243555428456</v>
      </c>
      <c r="R12" s="190">
        <f t="shared" si="2"/>
        <v>3.3597595804754277</v>
      </c>
      <c r="S12" s="182">
        <f t="shared" si="3"/>
        <v>1.9244230266937848E-2</v>
      </c>
    </row>
    <row r="13" spans="1:19" ht="24" customHeight="1" x14ac:dyDescent="0.25">
      <c r="A13" s="8"/>
      <c r="B13" s="3" t="s">
        <v>37</v>
      </c>
      <c r="D13" s="3"/>
      <c r="E13" s="19">
        <v>37318.999999999964</v>
      </c>
      <c r="F13" s="140">
        <v>34936.20999999997</v>
      </c>
      <c r="G13" s="247">
        <f>E13/E11</f>
        <v>6.6721980169774611E-2</v>
      </c>
      <c r="H13" s="215">
        <f>F13/F11</f>
        <v>6.006317185555974E-2</v>
      </c>
      <c r="I13" s="182">
        <f t="shared" si="0"/>
        <v>-6.3849245692542564E-2</v>
      </c>
      <c r="K13" s="19">
        <v>6323.7950000000001</v>
      </c>
      <c r="L13" s="140">
        <v>6242.0649999999996</v>
      </c>
      <c r="M13" s="247">
        <f>K13/K11</f>
        <v>3.5516821694512778E-2</v>
      </c>
      <c r="N13" s="215">
        <f>L13/L11</f>
        <v>3.3001807319183264E-2</v>
      </c>
      <c r="O13" s="182">
        <f t="shared" si="1"/>
        <v>-1.2924201369589064E-2</v>
      </c>
      <c r="Q13" s="189">
        <f t="shared" si="2"/>
        <v>1.6945242369838436</v>
      </c>
      <c r="R13" s="190">
        <f t="shared" si="2"/>
        <v>1.7867035376762406</v>
      </c>
      <c r="S13" s="182">
        <f t="shared" si="3"/>
        <v>5.4398337114652834E-2</v>
      </c>
    </row>
    <row r="14" spans="1:19" ht="24" customHeight="1" thickBot="1" x14ac:dyDescent="0.3">
      <c r="A14" s="8"/>
      <c r="B14" t="s">
        <v>36</v>
      </c>
      <c r="E14" s="19">
        <v>1832.7399999999996</v>
      </c>
      <c r="F14" s="140">
        <v>3319.7599999999998</v>
      </c>
      <c r="G14" s="247">
        <f>E14/E11</f>
        <v>3.2767234367574909E-3</v>
      </c>
      <c r="H14" s="215">
        <f>F14/F11</f>
        <v>5.7074111759464795E-3</v>
      </c>
      <c r="I14" s="186">
        <f t="shared" si="0"/>
        <v>0.81136440520750386</v>
      </c>
      <c r="K14" s="19">
        <v>262.26899999999995</v>
      </c>
      <c r="L14" s="140">
        <v>331.12399999999991</v>
      </c>
      <c r="M14" s="247">
        <f>K14/K11</f>
        <v>1.4730017827899497E-3</v>
      </c>
      <c r="N14" s="215">
        <f>L14/L11</f>
        <v>1.7506531006577528E-3</v>
      </c>
      <c r="O14" s="209">
        <f t="shared" si="1"/>
        <v>0.26253579340295641</v>
      </c>
      <c r="Q14" s="189">
        <f t="shared" si="2"/>
        <v>1.4310213123519977</v>
      </c>
      <c r="R14" s="190">
        <f t="shared" si="2"/>
        <v>0.99743354941321039</v>
      </c>
      <c r="S14" s="182">
        <f t="shared" si="3"/>
        <v>-0.30299182772208416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956181.95000000135</v>
      </c>
      <c r="F15" s="145">
        <v>979047.76000000071</v>
      </c>
      <c r="G15" s="243">
        <f>G7+G11</f>
        <v>1</v>
      </c>
      <c r="H15" s="244">
        <f>H7+H11</f>
        <v>1</v>
      </c>
      <c r="I15" s="164">
        <f t="shared" si="0"/>
        <v>2.3913659947250965E-2</v>
      </c>
      <c r="J15" s="1"/>
      <c r="K15" s="17">
        <v>277926.97199999978</v>
      </c>
      <c r="L15" s="145">
        <v>290610.16800000001</v>
      </c>
      <c r="M15" s="243">
        <f>M7+M11</f>
        <v>1</v>
      </c>
      <c r="N15" s="244">
        <f>N7+N11</f>
        <v>1</v>
      </c>
      <c r="O15" s="164">
        <f t="shared" si="1"/>
        <v>4.5634995080651039E-2</v>
      </c>
      <c r="Q15" s="191">
        <f t="shared" si="2"/>
        <v>2.9066326968418448</v>
      </c>
      <c r="R15" s="192">
        <f t="shared" si="2"/>
        <v>2.9682940901677748</v>
      </c>
      <c r="S15" s="57">
        <f t="shared" si="3"/>
        <v>2.1214030033078212E-2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842024.85000000137</v>
      </c>
      <c r="F16" s="181">
        <f t="shared" ref="F16:F17" si="4">F8+F12</f>
        <v>872111.5000000007</v>
      </c>
      <c r="G16" s="245">
        <f>E16/E15</f>
        <v>0.88061153005450499</v>
      </c>
      <c r="H16" s="246">
        <f>F16/F15</f>
        <v>0.89077523654208668</v>
      </c>
      <c r="I16" s="207">
        <f t="shared" si="0"/>
        <v>3.573130888001616E-2</v>
      </c>
      <c r="J16" s="3"/>
      <c r="K16" s="180">
        <f t="shared" ref="K16:L18" si="5">K8+K12</f>
        <v>258315.47299999977</v>
      </c>
      <c r="L16" s="181">
        <f t="shared" si="5"/>
        <v>271668.81099999999</v>
      </c>
      <c r="M16" s="250">
        <f>K16/K15</f>
        <v>0.92943650319768167</v>
      </c>
      <c r="N16" s="246">
        <f>L16/L15</f>
        <v>0.93482211193656506</v>
      </c>
      <c r="O16" s="207">
        <f t="shared" si="1"/>
        <v>5.1693914595662777E-2</v>
      </c>
      <c r="P16" s="3"/>
      <c r="Q16" s="189">
        <f t="shared" si="2"/>
        <v>3.067789186981825</v>
      </c>
      <c r="R16" s="190">
        <f t="shared" si="2"/>
        <v>3.1150697015232542</v>
      </c>
      <c r="S16" s="182">
        <f t="shared" si="3"/>
        <v>1.5411917723050943E-2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108069.33999999994</v>
      </c>
      <c r="F17" s="140">
        <f t="shared" si="4"/>
        <v>99522.179999999935</v>
      </c>
      <c r="G17" s="248">
        <f>E17/E15</f>
        <v>0.11302173189945677</v>
      </c>
      <c r="H17" s="215">
        <f>F17/F15</f>
        <v>0.10165201746644092</v>
      </c>
      <c r="I17" s="182">
        <f t="shared" si="0"/>
        <v>-7.9089591923111671E-2</v>
      </c>
      <c r="K17" s="19">
        <f t="shared" si="5"/>
        <v>18377.865000000009</v>
      </c>
      <c r="L17" s="140">
        <f t="shared" si="5"/>
        <v>17625.578999999998</v>
      </c>
      <c r="M17" s="247">
        <f>K17/K15</f>
        <v>6.6124798423666573E-2</v>
      </c>
      <c r="N17" s="215">
        <f>L17/L15</f>
        <v>6.0650248824053524E-2</v>
      </c>
      <c r="O17" s="182">
        <f t="shared" si="1"/>
        <v>-4.0934352276502772E-2</v>
      </c>
      <c r="Q17" s="189">
        <f t="shared" si="2"/>
        <v>1.7005623426588909</v>
      </c>
      <c r="R17" s="190">
        <f t="shared" si="2"/>
        <v>1.7710201886654822</v>
      </c>
      <c r="S17" s="182">
        <f t="shared" si="3"/>
        <v>4.1432086457017403E-2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6087.76</v>
      </c>
      <c r="F18" s="142">
        <f>F10+F14</f>
        <v>7414.08</v>
      </c>
      <c r="G18" s="249">
        <f>E18/E15</f>
        <v>6.3667380460381952E-3</v>
      </c>
      <c r="H18" s="221">
        <f>F18/F15</f>
        <v>7.5727459914723613E-3</v>
      </c>
      <c r="I18" s="208">
        <f t="shared" si="0"/>
        <v>0.21786667017096595</v>
      </c>
      <c r="K18" s="21">
        <f t="shared" si="5"/>
        <v>1233.634</v>
      </c>
      <c r="L18" s="142">
        <f t="shared" si="5"/>
        <v>1315.778</v>
      </c>
      <c r="M18" s="249">
        <f>K18/K15</f>
        <v>4.4386983786517883E-3</v>
      </c>
      <c r="N18" s="221">
        <f>L18/L15</f>
        <v>4.5276392393813281E-3</v>
      </c>
      <c r="O18" s="208">
        <f t="shared" si="1"/>
        <v>6.6587010409894676E-2</v>
      </c>
      <c r="Q18" s="193">
        <f t="shared" si="2"/>
        <v>2.0264169415351461</v>
      </c>
      <c r="R18" s="194">
        <f t="shared" si="2"/>
        <v>1.7747016487548017</v>
      </c>
      <c r="S18" s="186">
        <f t="shared" si="3"/>
        <v>-0.12421693069228547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topLeftCell="A83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104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6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151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2023/2022</v>
      </c>
      <c r="N5" s="342" t="str">
        <f>B5</f>
        <v>jan-ago</v>
      </c>
      <c r="O5" s="343"/>
      <c r="P5" s="131" t="str">
        <f>F5</f>
        <v>2023/2022</v>
      </c>
    </row>
    <row r="6" spans="1:16" ht="19.5" customHeight="1" thickBot="1" x14ac:dyDescent="0.3">
      <c r="A6" s="360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153</v>
      </c>
      <c r="B7" s="39">
        <v>104630.47999999992</v>
      </c>
      <c r="C7" s="147">
        <v>120163.36000000002</v>
      </c>
      <c r="D7" s="247">
        <f>B7/$B$33</f>
        <v>0.10942528249984218</v>
      </c>
      <c r="E7" s="246">
        <f>C7/$C$33</f>
        <v>0.12273493174633278</v>
      </c>
      <c r="F7" s="52">
        <f>(C7-B7)/B7</f>
        <v>0.14845463769257394</v>
      </c>
      <c r="H7" s="39">
        <v>33202.960999999996</v>
      </c>
      <c r="I7" s="147">
        <v>39762.983000000022</v>
      </c>
      <c r="J7" s="247">
        <f>H7/$H$33</f>
        <v>0.11946649424151606</v>
      </c>
      <c r="K7" s="246">
        <f>I7/$I$33</f>
        <v>0.13682584912170054</v>
      </c>
      <c r="L7" s="52">
        <f>(I7-H7)/H7</f>
        <v>0.19757340316726654</v>
      </c>
      <c r="N7" s="27">
        <f t="shared" ref="N7:O33" si="0">(H7/B7)*10</f>
        <v>3.1733545521343318</v>
      </c>
      <c r="O7" s="151">
        <f t="shared" si="0"/>
        <v>3.3090771596266961</v>
      </c>
      <c r="P7" s="61">
        <f>(O7-N7)/N7</f>
        <v>4.2769443269766415E-2</v>
      </c>
    </row>
    <row r="8" spans="1:16" ht="20.100000000000001" customHeight="1" x14ac:dyDescent="0.25">
      <c r="A8" s="8" t="s">
        <v>152</v>
      </c>
      <c r="B8" s="19">
        <v>122971.00000000001</v>
      </c>
      <c r="C8" s="140">
        <v>122287.90999999999</v>
      </c>
      <c r="D8" s="247">
        <f t="shared" ref="D8:D32" si="1">B8/$B$33</f>
        <v>0.12860627624271725</v>
      </c>
      <c r="E8" s="215">
        <f t="shared" ref="E8:E32" si="2">C8/$C$33</f>
        <v>0.1249049484572642</v>
      </c>
      <c r="F8" s="52">
        <f t="shared" ref="F8:F33" si="3">(C8-B8)/B8</f>
        <v>-5.5548869245596565E-3</v>
      </c>
      <c r="H8" s="19">
        <v>37543.140000000007</v>
      </c>
      <c r="I8" s="140">
        <v>38522.941999999988</v>
      </c>
      <c r="J8" s="247">
        <f t="shared" ref="J8:J32" si="4">H8/$H$33</f>
        <v>0.13508275116241689</v>
      </c>
      <c r="K8" s="215">
        <f t="shared" ref="K8:K32" si="5">I8/$I$33</f>
        <v>0.13255882361280633</v>
      </c>
      <c r="L8" s="52">
        <f t="shared" ref="L8:L33" si="6">(I8-H8)/H8</f>
        <v>2.6098030159437419E-2</v>
      </c>
      <c r="N8" s="27">
        <f t="shared" si="0"/>
        <v>3.0530076196826892</v>
      </c>
      <c r="O8" s="152">
        <f t="shared" si="0"/>
        <v>3.150184020644395</v>
      </c>
      <c r="P8" s="52">
        <f t="shared" ref="P8:P71" si="7">(O8-N8)/N8</f>
        <v>3.1829727621775696E-2</v>
      </c>
    </row>
    <row r="9" spans="1:16" ht="20.100000000000001" customHeight="1" x14ac:dyDescent="0.25">
      <c r="A9" s="8" t="s">
        <v>178</v>
      </c>
      <c r="B9" s="19">
        <v>85005.159999999989</v>
      </c>
      <c r="C9" s="140">
        <v>83180.379999999976</v>
      </c>
      <c r="D9" s="247">
        <f t="shared" si="1"/>
        <v>8.8900611436976015E-2</v>
      </c>
      <c r="E9" s="215">
        <f t="shared" si="2"/>
        <v>8.4960492632146944E-2</v>
      </c>
      <c r="F9" s="52">
        <f t="shared" si="3"/>
        <v>-2.1466696845226969E-2</v>
      </c>
      <c r="H9" s="19">
        <v>23955.111999999994</v>
      </c>
      <c r="I9" s="140">
        <v>24548.012999999992</v>
      </c>
      <c r="J9" s="247">
        <f t="shared" si="4"/>
        <v>8.6192109486948221E-2</v>
      </c>
      <c r="K9" s="215">
        <f t="shared" si="5"/>
        <v>8.4470592233372943E-2</v>
      </c>
      <c r="L9" s="52">
        <f t="shared" si="6"/>
        <v>2.4750500018534589E-2</v>
      </c>
      <c r="N9" s="27">
        <f t="shared" si="0"/>
        <v>2.8180773967133286</v>
      </c>
      <c r="O9" s="152">
        <f t="shared" si="0"/>
        <v>2.9511782706450731</v>
      </c>
      <c r="P9" s="52">
        <f t="shared" si="7"/>
        <v>4.7231092406112625E-2</v>
      </c>
    </row>
    <row r="10" spans="1:16" ht="20.100000000000001" customHeight="1" x14ac:dyDescent="0.25">
      <c r="A10" s="8" t="s">
        <v>154</v>
      </c>
      <c r="B10" s="19">
        <v>69166.84</v>
      </c>
      <c r="C10" s="140">
        <v>62615.24</v>
      </c>
      <c r="D10" s="247">
        <f t="shared" si="1"/>
        <v>7.2336483657739023E-2</v>
      </c>
      <c r="E10" s="215">
        <f t="shared" si="2"/>
        <v>6.3955245656248674E-2</v>
      </c>
      <c r="F10" s="52">
        <f t="shared" si="3"/>
        <v>-9.4721690336004929E-2</v>
      </c>
      <c r="H10" s="19">
        <v>25635.521000000001</v>
      </c>
      <c r="I10" s="140">
        <v>23241.736999999997</v>
      </c>
      <c r="J10" s="247">
        <f t="shared" si="4"/>
        <v>9.2238334464349869E-2</v>
      </c>
      <c r="K10" s="215">
        <f t="shared" si="5"/>
        <v>7.9975649716427025E-2</v>
      </c>
      <c r="L10" s="52">
        <f t="shared" si="6"/>
        <v>-9.3377622401354873E-2</v>
      </c>
      <c r="N10" s="27">
        <f t="shared" si="0"/>
        <v>3.70633109738713</v>
      </c>
      <c r="O10" s="152">
        <f t="shared" si="0"/>
        <v>3.7118338921962124</v>
      </c>
      <c r="P10" s="52">
        <f t="shared" si="7"/>
        <v>1.4847013568112619E-3</v>
      </c>
    </row>
    <row r="11" spans="1:16" ht="20.100000000000001" customHeight="1" x14ac:dyDescent="0.25">
      <c r="A11" s="8" t="s">
        <v>193</v>
      </c>
      <c r="B11" s="19">
        <v>68288.86</v>
      </c>
      <c r="C11" s="140">
        <v>78744.569999999992</v>
      </c>
      <c r="D11" s="247">
        <f t="shared" si="1"/>
        <v>7.1418269294876394E-2</v>
      </c>
      <c r="E11" s="215">
        <f t="shared" si="2"/>
        <v>8.0429753498440143E-2</v>
      </c>
      <c r="F11" s="52">
        <f t="shared" si="3"/>
        <v>0.15311003873838269</v>
      </c>
      <c r="H11" s="19">
        <v>16374.567999999999</v>
      </c>
      <c r="I11" s="140">
        <v>18894.671000000002</v>
      </c>
      <c r="J11" s="247">
        <f t="shared" si="4"/>
        <v>5.8916800633513178E-2</v>
      </c>
      <c r="K11" s="215">
        <f t="shared" si="5"/>
        <v>6.5017239864780002E-2</v>
      </c>
      <c r="L11" s="52">
        <f t="shared" si="6"/>
        <v>0.15390348007959678</v>
      </c>
      <c r="N11" s="27">
        <f t="shared" si="0"/>
        <v>2.3978388275920843</v>
      </c>
      <c r="O11" s="152">
        <f t="shared" si="0"/>
        <v>2.399488752049824</v>
      </c>
      <c r="P11" s="52">
        <f t="shared" si="7"/>
        <v>6.8808813951710111E-4</v>
      </c>
    </row>
    <row r="12" spans="1:16" ht="20.100000000000001" customHeight="1" x14ac:dyDescent="0.25">
      <c r="A12" s="8" t="s">
        <v>190</v>
      </c>
      <c r="B12" s="19">
        <v>72062.540000000008</v>
      </c>
      <c r="C12" s="140">
        <v>66824.73</v>
      </c>
      <c r="D12" s="247">
        <f t="shared" si="1"/>
        <v>7.5364882175406087E-2</v>
      </c>
      <c r="E12" s="215">
        <f t="shared" si="2"/>
        <v>6.8254821399111307E-2</v>
      </c>
      <c r="F12" s="52">
        <f t="shared" si="3"/>
        <v>-7.2684226784124062E-2</v>
      </c>
      <c r="H12" s="19">
        <v>18270.606000000003</v>
      </c>
      <c r="I12" s="140">
        <v>16970.153000000002</v>
      </c>
      <c r="J12" s="247">
        <f t="shared" si="4"/>
        <v>6.5738873303739676E-2</v>
      </c>
      <c r="K12" s="215">
        <f t="shared" si="5"/>
        <v>5.839490447560669E-2</v>
      </c>
      <c r="L12" s="52">
        <f t="shared" si="6"/>
        <v>-7.1177332596412027E-2</v>
      </c>
      <c r="N12" s="27">
        <f t="shared" si="0"/>
        <v>2.535381905772403</v>
      </c>
      <c r="O12" s="152">
        <f t="shared" si="0"/>
        <v>2.5395019179276894</v>
      </c>
      <c r="P12" s="52">
        <f t="shared" si="7"/>
        <v>1.6250065309317953E-3</v>
      </c>
    </row>
    <row r="13" spans="1:16" ht="20.100000000000001" customHeight="1" x14ac:dyDescent="0.25">
      <c r="A13" s="8" t="s">
        <v>156</v>
      </c>
      <c r="B13" s="19">
        <v>33681.47</v>
      </c>
      <c r="C13" s="140">
        <v>33705.879999999997</v>
      </c>
      <c r="D13" s="247">
        <f t="shared" si="1"/>
        <v>3.5224959015384062E-2</v>
      </c>
      <c r="E13" s="215">
        <f t="shared" si="2"/>
        <v>3.4427207105810646E-2</v>
      </c>
      <c r="F13" s="52">
        <f t="shared" si="3"/>
        <v>7.2473083864796329E-4</v>
      </c>
      <c r="H13" s="19">
        <v>13487.003999999997</v>
      </c>
      <c r="I13" s="140">
        <v>14045.414000000004</v>
      </c>
      <c r="J13" s="247">
        <f t="shared" si="4"/>
        <v>4.8527150506284783E-2</v>
      </c>
      <c r="K13" s="215">
        <f t="shared" si="5"/>
        <v>4.8330772789753222E-2</v>
      </c>
      <c r="L13" s="52">
        <f t="shared" si="6"/>
        <v>4.1403561532272641E-2</v>
      </c>
      <c r="N13" s="27">
        <f t="shared" si="0"/>
        <v>4.0042800982261157</v>
      </c>
      <c r="O13" s="152">
        <f t="shared" si="0"/>
        <v>4.1670515648901629</v>
      </c>
      <c r="P13" s="52">
        <f t="shared" si="7"/>
        <v>4.0649370841004472E-2</v>
      </c>
    </row>
    <row r="14" spans="1:16" ht="20.100000000000001" customHeight="1" x14ac:dyDescent="0.25">
      <c r="A14" s="8" t="s">
        <v>194</v>
      </c>
      <c r="B14" s="19">
        <v>53032.85</v>
      </c>
      <c r="C14" s="140">
        <v>49885.64</v>
      </c>
      <c r="D14" s="247">
        <f t="shared" si="1"/>
        <v>5.5463136487778314E-2</v>
      </c>
      <c r="E14" s="215">
        <f t="shared" si="2"/>
        <v>5.0953224181831534E-2</v>
      </c>
      <c r="F14" s="52">
        <f t="shared" si="3"/>
        <v>-5.9344538338030092E-2</v>
      </c>
      <c r="H14" s="19">
        <v>13179.569000000001</v>
      </c>
      <c r="I14" s="140">
        <v>12578.629000000003</v>
      </c>
      <c r="J14" s="247">
        <f t="shared" si="4"/>
        <v>4.7420978630314442E-2</v>
      </c>
      <c r="K14" s="215">
        <f t="shared" si="5"/>
        <v>4.3283513053128997E-2</v>
      </c>
      <c r="L14" s="52">
        <f t="shared" si="6"/>
        <v>-4.5596331716158442E-2</v>
      </c>
      <c r="N14" s="27">
        <f t="shared" si="0"/>
        <v>2.4851707950826709</v>
      </c>
      <c r="O14" s="152">
        <f t="shared" si="0"/>
        <v>2.521492958695128</v>
      </c>
      <c r="P14" s="52">
        <f t="shared" si="7"/>
        <v>1.4615560300453644E-2</v>
      </c>
    </row>
    <row r="15" spans="1:16" ht="20.100000000000001" customHeight="1" x14ac:dyDescent="0.25">
      <c r="A15" s="8" t="s">
        <v>189</v>
      </c>
      <c r="B15" s="19">
        <v>59684.67</v>
      </c>
      <c r="C15" s="140">
        <v>46911.99</v>
      </c>
      <c r="D15" s="247">
        <f t="shared" si="1"/>
        <v>6.2419783180387399E-2</v>
      </c>
      <c r="E15" s="215">
        <f t="shared" si="2"/>
        <v>4.791593619498194E-2</v>
      </c>
      <c r="F15" s="52">
        <f t="shared" si="3"/>
        <v>-0.21400269114330364</v>
      </c>
      <c r="H15" s="19">
        <v>12286.456999999993</v>
      </c>
      <c r="I15" s="140">
        <v>10727.983999999999</v>
      </c>
      <c r="J15" s="247">
        <f t="shared" si="4"/>
        <v>4.4207501386371355E-2</v>
      </c>
      <c r="K15" s="215">
        <f t="shared" si="5"/>
        <v>3.6915377303659951E-2</v>
      </c>
      <c r="L15" s="52">
        <f t="shared" si="6"/>
        <v>-0.12684478527861981</v>
      </c>
      <c r="N15" s="27">
        <f t="shared" si="0"/>
        <v>2.0585616038423256</v>
      </c>
      <c r="O15" s="152">
        <f t="shared" si="0"/>
        <v>2.286832001797408</v>
      </c>
      <c r="P15" s="52">
        <f t="shared" si="7"/>
        <v>0.11088830061194839</v>
      </c>
    </row>
    <row r="16" spans="1:16" ht="20.100000000000001" customHeight="1" x14ac:dyDescent="0.25">
      <c r="A16" s="8" t="s">
        <v>191</v>
      </c>
      <c r="B16" s="19">
        <v>20623.150000000005</v>
      </c>
      <c r="C16" s="140">
        <v>31041.339999999997</v>
      </c>
      <c r="D16" s="247">
        <f t="shared" si="1"/>
        <v>2.1568227678842939E-2</v>
      </c>
      <c r="E16" s="215">
        <f t="shared" si="2"/>
        <v>3.170564426805899E-2</v>
      </c>
      <c r="F16" s="52">
        <f t="shared" si="3"/>
        <v>0.50516967582546746</v>
      </c>
      <c r="H16" s="19">
        <v>5534.3760000000002</v>
      </c>
      <c r="I16" s="140">
        <v>8227.6250000000018</v>
      </c>
      <c r="J16" s="247">
        <f t="shared" si="4"/>
        <v>1.9913058312310904E-2</v>
      </c>
      <c r="K16" s="215">
        <f t="shared" si="5"/>
        <v>2.831155240239222E-2</v>
      </c>
      <c r="L16" s="52">
        <f t="shared" si="6"/>
        <v>0.48664004758621415</v>
      </c>
      <c r="N16" s="27">
        <f t="shared" si="0"/>
        <v>2.6835745266848172</v>
      </c>
      <c r="O16" s="152">
        <f t="shared" si="0"/>
        <v>2.6505379600236338</v>
      </c>
      <c r="P16" s="52">
        <f t="shared" si="7"/>
        <v>-1.231065742079295E-2</v>
      </c>
    </row>
    <row r="17" spans="1:16" ht="20.100000000000001" customHeight="1" x14ac:dyDescent="0.25">
      <c r="A17" s="8" t="s">
        <v>197</v>
      </c>
      <c r="B17" s="19">
        <v>27509.850000000009</v>
      </c>
      <c r="C17" s="140">
        <v>30752.209999999992</v>
      </c>
      <c r="D17" s="247">
        <f t="shared" si="1"/>
        <v>2.877051799607807E-2</v>
      </c>
      <c r="E17" s="215">
        <f t="shared" si="2"/>
        <v>3.1410326703571627E-2</v>
      </c>
      <c r="F17" s="52">
        <f t="shared" si="3"/>
        <v>0.11786178405189346</v>
      </c>
      <c r="H17" s="19">
        <v>6185.4990000000007</v>
      </c>
      <c r="I17" s="140">
        <v>6898.9080000000013</v>
      </c>
      <c r="J17" s="247">
        <f t="shared" si="4"/>
        <v>2.2255842804634308E-2</v>
      </c>
      <c r="K17" s="215">
        <f t="shared" si="5"/>
        <v>2.3739389600435472E-2</v>
      </c>
      <c r="L17" s="52">
        <f t="shared" si="6"/>
        <v>0.11533572311627574</v>
      </c>
      <c r="N17" s="27">
        <f t="shared" si="0"/>
        <v>2.2484670036368786</v>
      </c>
      <c r="O17" s="152">
        <f t="shared" si="0"/>
        <v>2.2433860850976246</v>
      </c>
      <c r="P17" s="52">
        <f t="shared" si="7"/>
        <v>-2.2597256401964616E-3</v>
      </c>
    </row>
    <row r="18" spans="1:16" ht="20.100000000000001" customHeight="1" x14ac:dyDescent="0.25">
      <c r="A18" s="8" t="s">
        <v>158</v>
      </c>
      <c r="B18" s="19">
        <v>15099.180000000002</v>
      </c>
      <c r="C18" s="140">
        <v>33185.980000000003</v>
      </c>
      <c r="D18" s="247">
        <f t="shared" si="1"/>
        <v>1.57911159063398E-2</v>
      </c>
      <c r="E18" s="215">
        <f t="shared" si="2"/>
        <v>3.3896180917670451E-2</v>
      </c>
      <c r="F18" s="52">
        <f t="shared" si="3"/>
        <v>1.1978663742004534</v>
      </c>
      <c r="H18" s="19">
        <v>3203.8820000000001</v>
      </c>
      <c r="I18" s="140">
        <v>6806.8079999999991</v>
      </c>
      <c r="J18" s="247">
        <f t="shared" si="4"/>
        <v>1.1527783636630992E-2</v>
      </c>
      <c r="K18" s="215">
        <f t="shared" si="5"/>
        <v>2.3422470200698563E-2</v>
      </c>
      <c r="L18" s="52">
        <f t="shared" si="6"/>
        <v>1.1245501550931023</v>
      </c>
      <c r="N18" s="27">
        <f t="shared" si="0"/>
        <v>2.1218913874793199</v>
      </c>
      <c r="O18" s="152">
        <f t="shared" si="0"/>
        <v>2.0511095348095787</v>
      </c>
      <c r="P18" s="52">
        <f t="shared" si="7"/>
        <v>-3.3357905634286894E-2</v>
      </c>
    </row>
    <row r="19" spans="1:16" ht="20.100000000000001" customHeight="1" x14ac:dyDescent="0.25">
      <c r="A19" s="8" t="s">
        <v>195</v>
      </c>
      <c r="B19" s="19">
        <v>18215.27</v>
      </c>
      <c r="C19" s="140">
        <v>23758.78</v>
      </c>
      <c r="D19" s="247">
        <f t="shared" si="1"/>
        <v>1.9050004029044897E-2</v>
      </c>
      <c r="E19" s="215">
        <f t="shared" si="2"/>
        <v>2.4267232887596819E-2</v>
      </c>
      <c r="F19" s="52">
        <f t="shared" si="3"/>
        <v>0.3043331227041926</v>
      </c>
      <c r="H19" s="19">
        <v>5455.0480000000016</v>
      </c>
      <c r="I19" s="140">
        <v>6062.2030000000004</v>
      </c>
      <c r="J19" s="247">
        <f t="shared" si="4"/>
        <v>1.9627630815191272E-2</v>
      </c>
      <c r="K19" s="215">
        <f t="shared" si="5"/>
        <v>2.0860257718167671E-2</v>
      </c>
      <c r="L19" s="52">
        <f t="shared" si="6"/>
        <v>0.11130149542222152</v>
      </c>
      <c r="N19" s="27">
        <f t="shared" si="0"/>
        <v>2.9947664788938075</v>
      </c>
      <c r="O19" s="152">
        <f t="shared" si="0"/>
        <v>2.5515632536687494</v>
      </c>
      <c r="P19" s="52">
        <f t="shared" si="7"/>
        <v>-0.14799258250972758</v>
      </c>
    </row>
    <row r="20" spans="1:16" ht="20.100000000000001" customHeight="1" x14ac:dyDescent="0.25">
      <c r="A20" s="8" t="s">
        <v>155</v>
      </c>
      <c r="B20" s="19">
        <v>19107.670000000006</v>
      </c>
      <c r="C20" s="140">
        <v>17194.05</v>
      </c>
      <c r="D20" s="247">
        <f t="shared" si="1"/>
        <v>1.9983299203671451E-2</v>
      </c>
      <c r="E20" s="215">
        <f t="shared" si="2"/>
        <v>1.7562013522200385E-2</v>
      </c>
      <c r="F20" s="52">
        <f t="shared" si="3"/>
        <v>-0.10014931176852047</v>
      </c>
      <c r="H20" s="19">
        <v>6634.9629999999997</v>
      </c>
      <c r="I20" s="140">
        <v>6032.3919999999989</v>
      </c>
      <c r="J20" s="247">
        <f t="shared" si="4"/>
        <v>2.3873044606840099E-2</v>
      </c>
      <c r="K20" s="215">
        <f t="shared" si="5"/>
        <v>2.0757676999106248E-2</v>
      </c>
      <c r="L20" s="52">
        <f t="shared" si="6"/>
        <v>-9.0817537339695914E-2</v>
      </c>
      <c r="N20" s="27">
        <f t="shared" si="0"/>
        <v>3.4724082004765617</v>
      </c>
      <c r="O20" s="152">
        <f t="shared" si="0"/>
        <v>3.5084183191278373</v>
      </c>
      <c r="P20" s="52">
        <f t="shared" si="7"/>
        <v>1.037035871713857E-2</v>
      </c>
    </row>
    <row r="21" spans="1:16" ht="20.100000000000001" customHeight="1" x14ac:dyDescent="0.25">
      <c r="A21" s="8" t="s">
        <v>157</v>
      </c>
      <c r="B21" s="19">
        <v>20862.530000000002</v>
      </c>
      <c r="C21" s="140">
        <v>21118.089999999993</v>
      </c>
      <c r="D21" s="247">
        <f t="shared" si="1"/>
        <v>2.1818577520732338E-2</v>
      </c>
      <c r="E21" s="215">
        <f t="shared" si="2"/>
        <v>2.1570030454898328E-2</v>
      </c>
      <c r="F21" s="52">
        <f t="shared" si="3"/>
        <v>1.2249712762545596E-2</v>
      </c>
      <c r="H21" s="19">
        <v>5552.0339999999978</v>
      </c>
      <c r="I21" s="140">
        <v>5996.2809999999999</v>
      </c>
      <c r="J21" s="247">
        <f t="shared" si="4"/>
        <v>1.9976592987887471E-2</v>
      </c>
      <c r="K21" s="215">
        <f t="shared" si="5"/>
        <v>2.0633417754329929E-2</v>
      </c>
      <c r="L21" s="52">
        <f t="shared" si="6"/>
        <v>8.0015180022312962E-2</v>
      </c>
      <c r="N21" s="27">
        <f t="shared" si="0"/>
        <v>2.6612467423653778</v>
      </c>
      <c r="O21" s="152">
        <f t="shared" si="0"/>
        <v>2.8394049840681621</v>
      </c>
      <c r="P21" s="52">
        <f t="shared" si="7"/>
        <v>6.6945405274383946E-2</v>
      </c>
    </row>
    <row r="22" spans="1:16" ht="20.100000000000001" customHeight="1" x14ac:dyDescent="0.25">
      <c r="A22" s="8" t="s">
        <v>192</v>
      </c>
      <c r="B22" s="19">
        <v>23991.690000000006</v>
      </c>
      <c r="C22" s="140">
        <v>14951.479999999998</v>
      </c>
      <c r="D22" s="247">
        <f t="shared" si="1"/>
        <v>2.5091134590022345E-2</v>
      </c>
      <c r="E22" s="215">
        <f t="shared" si="2"/>
        <v>1.5271451108779407E-2</v>
      </c>
      <c r="F22" s="52">
        <f t="shared" si="3"/>
        <v>-0.37680588570459211</v>
      </c>
      <c r="H22" s="19">
        <v>7378.0869999999995</v>
      </c>
      <c r="I22" s="140">
        <v>4776.2339999999995</v>
      </c>
      <c r="J22" s="247">
        <f t="shared" si="4"/>
        <v>2.6546854905467755E-2</v>
      </c>
      <c r="K22" s="215">
        <f t="shared" si="5"/>
        <v>1.6435192315776104E-2</v>
      </c>
      <c r="L22" s="52">
        <f t="shared" si="6"/>
        <v>-0.35264601786343808</v>
      </c>
      <c r="N22" s="27">
        <f t="shared" si="0"/>
        <v>3.075267728117526</v>
      </c>
      <c r="O22" s="152">
        <f t="shared" si="0"/>
        <v>3.194489107432843</v>
      </c>
      <c r="P22" s="52">
        <f t="shared" si="7"/>
        <v>3.8767804905329765E-2</v>
      </c>
    </row>
    <row r="23" spans="1:16" ht="20.100000000000001" customHeight="1" x14ac:dyDescent="0.25">
      <c r="A23" s="8" t="s">
        <v>198</v>
      </c>
      <c r="B23" s="19">
        <v>12998.949999999999</v>
      </c>
      <c r="C23" s="140">
        <v>10582.500000000005</v>
      </c>
      <c r="D23" s="247">
        <f t="shared" si="1"/>
        <v>1.3594640643446579E-2</v>
      </c>
      <c r="E23" s="215">
        <f t="shared" si="2"/>
        <v>1.0808972179253036E-2</v>
      </c>
      <c r="F23" s="52">
        <f t="shared" si="3"/>
        <v>-0.18589578389023681</v>
      </c>
      <c r="H23" s="19">
        <v>4378.3180000000011</v>
      </c>
      <c r="I23" s="140">
        <v>3864.8040000000001</v>
      </c>
      <c r="J23" s="247">
        <f t="shared" si="4"/>
        <v>1.5753483616552339E-2</v>
      </c>
      <c r="K23" s="215">
        <f t="shared" si="5"/>
        <v>1.3298929031278776E-2</v>
      </c>
      <c r="L23" s="52">
        <f t="shared" si="6"/>
        <v>-0.11728567911238993</v>
      </c>
      <c r="N23" s="27">
        <f t="shared" si="0"/>
        <v>3.3682089707245599</v>
      </c>
      <c r="O23" s="152">
        <f t="shared" si="0"/>
        <v>3.6520708717221813</v>
      </c>
      <c r="P23" s="52">
        <f t="shared" si="7"/>
        <v>8.427680807956453E-2</v>
      </c>
    </row>
    <row r="24" spans="1:16" ht="20.100000000000001" customHeight="1" x14ac:dyDescent="0.25">
      <c r="A24" s="8" t="s">
        <v>161</v>
      </c>
      <c r="B24" s="19">
        <v>9343.7300000000032</v>
      </c>
      <c r="C24" s="140">
        <v>8558.6899999999987</v>
      </c>
      <c r="D24" s="247">
        <f t="shared" si="1"/>
        <v>9.7719163178096036E-3</v>
      </c>
      <c r="E24" s="215">
        <f t="shared" si="2"/>
        <v>8.7418513679046652E-3</v>
      </c>
      <c r="F24" s="52">
        <f t="shared" si="3"/>
        <v>-8.4017838700390979E-2</v>
      </c>
      <c r="H24" s="19">
        <v>3249.5520000000001</v>
      </c>
      <c r="I24" s="140">
        <v>3610.4489999999996</v>
      </c>
      <c r="J24" s="247">
        <f t="shared" si="4"/>
        <v>1.1692107378480704E-2</v>
      </c>
      <c r="K24" s="215">
        <f t="shared" si="5"/>
        <v>1.2423684363308313E-2</v>
      </c>
      <c r="L24" s="52">
        <f t="shared" si="6"/>
        <v>0.11106054003751885</v>
      </c>
      <c r="N24" s="27">
        <f t="shared" si="0"/>
        <v>3.4777888487788058</v>
      </c>
      <c r="O24" s="152">
        <f t="shared" si="0"/>
        <v>4.2184598343905435</v>
      </c>
      <c r="P24" s="52">
        <f t="shared" si="7"/>
        <v>0.2129718099107189</v>
      </c>
    </row>
    <row r="25" spans="1:16" ht="20.100000000000001" customHeight="1" x14ac:dyDescent="0.25">
      <c r="A25" s="8" t="s">
        <v>160</v>
      </c>
      <c r="B25" s="19">
        <v>8712.7800000000025</v>
      </c>
      <c r="C25" s="140">
        <v>8876.9999999999982</v>
      </c>
      <c r="D25" s="247">
        <f t="shared" si="1"/>
        <v>9.1120523661840785E-3</v>
      </c>
      <c r="E25" s="215">
        <f t="shared" si="2"/>
        <v>9.0669734028092728E-3</v>
      </c>
      <c r="F25" s="52">
        <f t="shared" si="3"/>
        <v>1.8848174750194045E-2</v>
      </c>
      <c r="H25" s="19">
        <v>2913.0900000000006</v>
      </c>
      <c r="I25" s="140">
        <v>3364.7849999999985</v>
      </c>
      <c r="J25" s="247">
        <f t="shared" si="4"/>
        <v>1.0481494397744168E-2</v>
      </c>
      <c r="K25" s="215">
        <f t="shared" si="5"/>
        <v>1.1578345737716928E-2</v>
      </c>
      <c r="L25" s="52">
        <f t="shared" si="6"/>
        <v>0.15505700132848549</v>
      </c>
      <c r="N25" s="27">
        <f t="shared" si="0"/>
        <v>3.3434678713338335</v>
      </c>
      <c r="O25" s="152">
        <f t="shared" si="0"/>
        <v>3.7904528556944905</v>
      </c>
      <c r="P25" s="52">
        <f t="shared" si="7"/>
        <v>0.13368903233466339</v>
      </c>
    </row>
    <row r="26" spans="1:16" ht="20.100000000000001" customHeight="1" x14ac:dyDescent="0.25">
      <c r="A26" s="8" t="s">
        <v>196</v>
      </c>
      <c r="B26" s="19">
        <v>8193.94</v>
      </c>
      <c r="C26" s="140">
        <v>9955.2899999999972</v>
      </c>
      <c r="D26" s="247">
        <f t="shared" si="1"/>
        <v>8.569435973979642E-3</v>
      </c>
      <c r="E26" s="215">
        <f t="shared" si="2"/>
        <v>1.0168339489383027E-2</v>
      </c>
      <c r="F26" s="52">
        <f t="shared" si="3"/>
        <v>0.21495763942620968</v>
      </c>
      <c r="H26" s="19">
        <v>2585.7349999999992</v>
      </c>
      <c r="I26" s="140">
        <v>3075.018</v>
      </c>
      <c r="J26" s="247">
        <f t="shared" si="4"/>
        <v>9.3036490175555878E-3</v>
      </c>
      <c r="K26" s="215">
        <f t="shared" si="5"/>
        <v>1.0581247109013755E-2</v>
      </c>
      <c r="L26" s="52">
        <f t="shared" si="6"/>
        <v>0.18922395373075779</v>
      </c>
      <c r="N26" s="27">
        <f t="shared" si="0"/>
        <v>3.1556674810896821</v>
      </c>
      <c r="O26" s="152">
        <f t="shared" si="0"/>
        <v>3.0888281506616089</v>
      </c>
      <c r="P26" s="52">
        <f t="shared" si="7"/>
        <v>-2.1180726685751109E-2</v>
      </c>
    </row>
    <row r="27" spans="1:16" ht="20.100000000000001" customHeight="1" x14ac:dyDescent="0.25">
      <c r="A27" s="8" t="s">
        <v>159</v>
      </c>
      <c r="B27" s="19">
        <v>1351.14</v>
      </c>
      <c r="C27" s="140">
        <v>1525.04</v>
      </c>
      <c r="D27" s="247">
        <f t="shared" si="1"/>
        <v>1.4130574207137049E-3</v>
      </c>
      <c r="E27" s="215">
        <f t="shared" si="2"/>
        <v>1.5576768185445824E-3</v>
      </c>
      <c r="F27" s="52">
        <f t="shared" si="3"/>
        <v>0.12870612963867537</v>
      </c>
      <c r="H27" s="19">
        <v>2447.5269999999996</v>
      </c>
      <c r="I27" s="140">
        <v>2996.4819999999986</v>
      </c>
      <c r="J27" s="247">
        <f t="shared" si="4"/>
        <v>8.8063673071644144E-3</v>
      </c>
      <c r="K27" s="215">
        <f t="shared" si="5"/>
        <v>1.0311001919244616E-2</v>
      </c>
      <c r="L27" s="52">
        <f t="shared" si="6"/>
        <v>0.22428966054307026</v>
      </c>
      <c r="N27" s="27">
        <f t="shared" si="0"/>
        <v>18.114532912947581</v>
      </c>
      <c r="O27" s="152">
        <f t="shared" si="0"/>
        <v>19.648546923359376</v>
      </c>
      <c r="P27" s="52">
        <f t="shared" si="7"/>
        <v>8.4684160380163048E-2</v>
      </c>
    </row>
    <row r="28" spans="1:16" ht="20.100000000000001" customHeight="1" x14ac:dyDescent="0.25">
      <c r="A28" s="8" t="s">
        <v>200</v>
      </c>
      <c r="B28" s="19">
        <v>6881.4400000000014</v>
      </c>
      <c r="C28" s="140">
        <v>9627.0700000000052</v>
      </c>
      <c r="D28" s="247">
        <f t="shared" si="1"/>
        <v>7.1967892721672942E-3</v>
      </c>
      <c r="E28" s="215">
        <f t="shared" si="2"/>
        <v>9.8330953742236278E-3</v>
      </c>
      <c r="F28" s="52">
        <f t="shared" si="3"/>
        <v>0.39899061824269383</v>
      </c>
      <c r="H28" s="19">
        <v>2005.1980000000001</v>
      </c>
      <c r="I28" s="140">
        <v>2806.8399999999997</v>
      </c>
      <c r="J28" s="247">
        <f t="shared" si="4"/>
        <v>7.2148377164343736E-3</v>
      </c>
      <c r="K28" s="215">
        <f t="shared" si="5"/>
        <v>9.6584370027961355E-3</v>
      </c>
      <c r="L28" s="52">
        <f t="shared" si="6"/>
        <v>0.39978196666862803</v>
      </c>
      <c r="N28" s="27">
        <f t="shared" si="0"/>
        <v>2.913922086075007</v>
      </c>
      <c r="O28" s="152">
        <f t="shared" si="0"/>
        <v>2.9155703656460359</v>
      </c>
      <c r="P28" s="52">
        <f t="shared" si="7"/>
        <v>5.656567067821172E-4</v>
      </c>
    </row>
    <row r="29" spans="1:16" ht="20.100000000000001" customHeight="1" x14ac:dyDescent="0.25">
      <c r="A29" s="8" t="s">
        <v>201</v>
      </c>
      <c r="B29" s="19">
        <v>10712.300000000007</v>
      </c>
      <c r="C29" s="140">
        <v>10497.539999999997</v>
      </c>
      <c r="D29" s="247">
        <f t="shared" si="1"/>
        <v>1.1203202486723381E-2</v>
      </c>
      <c r="E29" s="215">
        <f t="shared" si="2"/>
        <v>1.0722193981629656E-2</v>
      </c>
      <c r="F29" s="52">
        <f>(C29-B29)/B29</f>
        <v>-2.0047982226040081E-2</v>
      </c>
      <c r="H29" s="19">
        <v>2365.1829999999995</v>
      </c>
      <c r="I29" s="140">
        <v>2395.6959999999999</v>
      </c>
      <c r="J29" s="247">
        <f t="shared" si="4"/>
        <v>8.5100880385225782E-3</v>
      </c>
      <c r="K29" s="215">
        <f t="shared" si="5"/>
        <v>8.2436757684266615E-3</v>
      </c>
      <c r="L29" s="52">
        <f>(I29-H29)/H29</f>
        <v>1.2900904496607824E-2</v>
      </c>
      <c r="N29" s="27">
        <f t="shared" si="0"/>
        <v>2.2079133332710978</v>
      </c>
      <c r="O29" s="152">
        <f t="shared" si="0"/>
        <v>2.2821499132177641</v>
      </c>
      <c r="P29" s="52">
        <f>(O29-N29)/N29</f>
        <v>3.3622959211303018E-2</v>
      </c>
    </row>
    <row r="30" spans="1:16" ht="20.100000000000001" customHeight="1" x14ac:dyDescent="0.25">
      <c r="A30" s="8" t="s">
        <v>164</v>
      </c>
      <c r="B30" s="19">
        <v>3907.46</v>
      </c>
      <c r="C30" s="140">
        <v>3662.5600000000004</v>
      </c>
      <c r="D30" s="247">
        <f t="shared" si="1"/>
        <v>4.0865234906389955E-3</v>
      </c>
      <c r="E30" s="215">
        <f t="shared" si="2"/>
        <v>3.7409410956621768E-3</v>
      </c>
      <c r="F30" s="52">
        <f t="shared" si="3"/>
        <v>-6.2674985796399615E-2</v>
      </c>
      <c r="H30" s="19">
        <v>1905.3239999999998</v>
      </c>
      <c r="I30" s="140">
        <v>1930.5460000000005</v>
      </c>
      <c r="J30" s="247">
        <f t="shared" si="4"/>
        <v>6.855484324853508E-3</v>
      </c>
      <c r="K30" s="215">
        <f t="shared" si="5"/>
        <v>6.6430779531430626E-3</v>
      </c>
      <c r="L30" s="52">
        <f t="shared" si="6"/>
        <v>1.3237643571382433E-2</v>
      </c>
      <c r="N30" s="27">
        <f t="shared" si="0"/>
        <v>4.8761190133744163</v>
      </c>
      <c r="O30" s="152">
        <f t="shared" si="0"/>
        <v>5.2710290070333334</v>
      </c>
      <c r="P30" s="52">
        <f t="shared" si="7"/>
        <v>8.0988587968370343E-2</v>
      </c>
    </row>
    <row r="31" spans="1:16" ht="20.100000000000001" customHeight="1" x14ac:dyDescent="0.25">
      <c r="A31" s="8" t="s">
        <v>172</v>
      </c>
      <c r="B31" s="19">
        <v>9936.4199999999983</v>
      </c>
      <c r="C31" s="140">
        <v>8506.9699999999993</v>
      </c>
      <c r="D31" s="247">
        <f t="shared" si="1"/>
        <v>1.0391766964436007E-2</v>
      </c>
      <c r="E31" s="215">
        <f t="shared" si="2"/>
        <v>8.6890245272610578E-3</v>
      </c>
      <c r="F31" s="52">
        <f t="shared" si="3"/>
        <v>-0.14385965971647727</v>
      </c>
      <c r="H31" s="19">
        <v>2186.9909999999995</v>
      </c>
      <c r="I31" s="140">
        <v>1876.8210000000006</v>
      </c>
      <c r="J31" s="247">
        <f t="shared" si="4"/>
        <v>7.8689411979777166E-3</v>
      </c>
      <c r="K31" s="215">
        <f t="shared" si="5"/>
        <v>6.4582083032965372E-3</v>
      </c>
      <c r="L31" s="52">
        <f t="shared" si="6"/>
        <v>-0.14182500065157974</v>
      </c>
      <c r="N31" s="27">
        <f t="shared" si="0"/>
        <v>2.2009848617510128</v>
      </c>
      <c r="O31" s="152">
        <f t="shared" si="0"/>
        <v>2.2062156090829057</v>
      </c>
      <c r="P31" s="52">
        <f t="shared" si="7"/>
        <v>2.3765485273403992E-3</v>
      </c>
    </row>
    <row r="32" spans="1:16" ht="20.100000000000001" customHeight="1" thickBot="1" x14ac:dyDescent="0.3">
      <c r="A32" s="8" t="s">
        <v>17</v>
      </c>
      <c r="B32" s="19">
        <f>B33-SUM(B7:B31)</f>
        <v>70210.579999999609</v>
      </c>
      <c r="C32" s="140">
        <f>C33-SUM(C7:C31)</f>
        <v>70933.470000000088</v>
      </c>
      <c r="D32" s="247">
        <f t="shared" si="1"/>
        <v>7.3428054148062138E-2</v>
      </c>
      <c r="E32" s="215">
        <f t="shared" si="2"/>
        <v>7.2451491028384635E-2</v>
      </c>
      <c r="F32" s="52">
        <f t="shared" si="3"/>
        <v>1.0296026610241414E-2</v>
      </c>
      <c r="H32" s="19">
        <f>H33-SUM(H7:H31)</f>
        <v>20011.227000000072</v>
      </c>
      <c r="I32" s="140">
        <f>I33-SUM(I7:I31)</f>
        <v>20595.749999999884</v>
      </c>
      <c r="J32" s="247">
        <f t="shared" si="4"/>
        <v>7.2001745120297542E-2</v>
      </c>
      <c r="K32" s="215">
        <f t="shared" si="5"/>
        <v>7.0870713649633543E-2</v>
      </c>
      <c r="L32" s="52">
        <f t="shared" si="6"/>
        <v>2.9209753105084949E-2</v>
      </c>
      <c r="N32" s="27">
        <f t="shared" si="0"/>
        <v>2.850172580827588</v>
      </c>
      <c r="O32" s="152">
        <f t="shared" si="0"/>
        <v>2.9035305900021324</v>
      </c>
      <c r="P32" s="52">
        <f t="shared" si="7"/>
        <v>1.8720974839723993E-2</v>
      </c>
    </row>
    <row r="33" spans="1:16" ht="26.25" customHeight="1" thickBot="1" x14ac:dyDescent="0.3">
      <c r="A33" s="12" t="s">
        <v>18</v>
      </c>
      <c r="B33" s="17">
        <v>956181.9499999996</v>
      </c>
      <c r="C33" s="145">
        <v>979047.76000000013</v>
      </c>
      <c r="D33" s="243">
        <f>SUM(D7:D32)</f>
        <v>1</v>
      </c>
      <c r="E33" s="244">
        <f>SUM(E7:E32)</f>
        <v>0.99999999999999978</v>
      </c>
      <c r="F33" s="57">
        <f t="shared" si="3"/>
        <v>2.3913659947252225E-2</v>
      </c>
      <c r="G33" s="1"/>
      <c r="H33" s="17">
        <v>277926.97200000001</v>
      </c>
      <c r="I33" s="145">
        <v>290610.16799999983</v>
      </c>
      <c r="J33" s="243">
        <f>SUM(J7:J32)</f>
        <v>1.0000000000000002</v>
      </c>
      <c r="K33" s="244">
        <f>SUM(K7:K32)</f>
        <v>1</v>
      </c>
      <c r="L33" s="57">
        <f t="shared" si="6"/>
        <v>4.5634995080649533E-2</v>
      </c>
      <c r="N33" s="29">
        <f t="shared" si="0"/>
        <v>2.9066326968418519</v>
      </c>
      <c r="O33" s="146">
        <f t="shared" si="0"/>
        <v>2.9682940901677748</v>
      </c>
      <c r="P33" s="57">
        <f t="shared" si="7"/>
        <v>2.1214030033075718E-2</v>
      </c>
    </row>
    <row r="35" spans="1:16" ht="15.75" thickBot="1" x14ac:dyDescent="0.3"/>
    <row r="36" spans="1:16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6" x14ac:dyDescent="0.25">
      <c r="A37" s="359"/>
      <c r="B37" s="353" t="str">
        <f>B5</f>
        <v>jan-ago</v>
      </c>
      <c r="C37" s="347"/>
      <c r="D37" s="353" t="str">
        <f>B5</f>
        <v>jan-ago</v>
      </c>
      <c r="E37" s="347"/>
      <c r="F37" s="131" t="str">
        <f>F5</f>
        <v>2023/2022</v>
      </c>
      <c r="H37" s="342" t="str">
        <f>B5</f>
        <v>jan-ago</v>
      </c>
      <c r="I37" s="347"/>
      <c r="J37" s="353" t="str">
        <f>B5</f>
        <v>jan-ago</v>
      </c>
      <c r="K37" s="343"/>
      <c r="L37" s="131" t="str">
        <f>F37</f>
        <v>2023/2022</v>
      </c>
      <c r="N37" s="342" t="str">
        <f>B5</f>
        <v>jan-ago</v>
      </c>
      <c r="O37" s="343"/>
      <c r="P37" s="131" t="str">
        <f>P5</f>
        <v>2023/2022</v>
      </c>
    </row>
    <row r="38" spans="1:16" ht="19.5" customHeight="1" thickBot="1" x14ac:dyDescent="0.3">
      <c r="A38" s="360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193</v>
      </c>
      <c r="B39" s="39">
        <v>68288.86</v>
      </c>
      <c r="C39" s="147">
        <v>78744.569999999992</v>
      </c>
      <c r="D39" s="247">
        <f t="shared" ref="D39:D61" si="8">B39/$B$62</f>
        <v>0.17207248018462482</v>
      </c>
      <c r="E39" s="246">
        <f t="shared" ref="E39:E61" si="9">C39/$C$62</f>
        <v>0.19815438234479979</v>
      </c>
      <c r="F39" s="52">
        <f>(C39-B39)/B39</f>
        <v>0.15311003873838269</v>
      </c>
      <c r="H39" s="39">
        <v>16374.567999999999</v>
      </c>
      <c r="I39" s="147">
        <v>18894.671000000002</v>
      </c>
      <c r="J39" s="247">
        <f t="shared" ref="J39:J61" si="10">H39/$H$62</f>
        <v>0.1639485318790086</v>
      </c>
      <c r="K39" s="246">
        <f t="shared" ref="K39:K61" si="11">I39/$I$62</f>
        <v>0.18621485979654359</v>
      </c>
      <c r="L39" s="52">
        <f>(I39-H39)/H39</f>
        <v>0.15390348007959678</v>
      </c>
      <c r="N39" s="27">
        <f t="shared" ref="N39:O62" si="12">(H39/B39)*10</f>
        <v>2.3978388275920843</v>
      </c>
      <c r="O39" s="151">
        <f t="shared" si="12"/>
        <v>2.399488752049824</v>
      </c>
      <c r="P39" s="61">
        <f t="shared" si="7"/>
        <v>6.8808813951710111E-4</v>
      </c>
    </row>
    <row r="40" spans="1:16" ht="20.100000000000001" customHeight="1" x14ac:dyDescent="0.25">
      <c r="A40" s="38" t="s">
        <v>190</v>
      </c>
      <c r="B40" s="19">
        <v>72062.540000000008</v>
      </c>
      <c r="C40" s="140">
        <v>66824.73</v>
      </c>
      <c r="D40" s="247">
        <f t="shared" si="8"/>
        <v>0.18158130017405086</v>
      </c>
      <c r="E40" s="215">
        <f t="shared" si="9"/>
        <v>0.16815906288532675</v>
      </c>
      <c r="F40" s="52">
        <f t="shared" ref="F40:F62" si="13">(C40-B40)/B40</f>
        <v>-7.2684226784124062E-2</v>
      </c>
      <c r="H40" s="19">
        <v>18270.606000000003</v>
      </c>
      <c r="I40" s="140">
        <v>16970.153000000002</v>
      </c>
      <c r="J40" s="247">
        <f t="shared" si="10"/>
        <v>0.18293240042972778</v>
      </c>
      <c r="K40" s="215">
        <f t="shared" si="11"/>
        <v>0.16724793258484857</v>
      </c>
      <c r="L40" s="52">
        <f t="shared" ref="L40:L62" si="14">(I40-H40)/H40</f>
        <v>-7.1177332596412027E-2</v>
      </c>
      <c r="N40" s="27">
        <f t="shared" si="12"/>
        <v>2.535381905772403</v>
      </c>
      <c r="O40" s="152">
        <f t="shared" si="12"/>
        <v>2.5395019179276894</v>
      </c>
      <c r="P40" s="52">
        <f t="shared" si="7"/>
        <v>1.6250065309317953E-3</v>
      </c>
    </row>
    <row r="41" spans="1:16" ht="20.100000000000001" customHeight="1" x14ac:dyDescent="0.25">
      <c r="A41" s="38" t="s">
        <v>194</v>
      </c>
      <c r="B41" s="19">
        <v>53032.85</v>
      </c>
      <c r="C41" s="140">
        <v>49885.64</v>
      </c>
      <c r="D41" s="247">
        <f t="shared" si="8"/>
        <v>0.13363078591089644</v>
      </c>
      <c r="E41" s="215">
        <f t="shared" si="9"/>
        <v>0.12553320415712524</v>
      </c>
      <c r="F41" s="52">
        <f t="shared" si="13"/>
        <v>-5.9344538338030092E-2</v>
      </c>
      <c r="H41" s="19">
        <v>13179.569000000001</v>
      </c>
      <c r="I41" s="140">
        <v>12578.629000000003</v>
      </c>
      <c r="J41" s="247">
        <f t="shared" si="10"/>
        <v>0.13195896150347869</v>
      </c>
      <c r="K41" s="215">
        <f t="shared" si="11"/>
        <v>0.12396763276099051</v>
      </c>
      <c r="L41" s="52">
        <f t="shared" si="14"/>
        <v>-4.5596331716158442E-2</v>
      </c>
      <c r="N41" s="27">
        <f t="shared" si="12"/>
        <v>2.4851707950826709</v>
      </c>
      <c r="O41" s="152">
        <f t="shared" si="12"/>
        <v>2.521492958695128</v>
      </c>
      <c r="P41" s="52">
        <f t="shared" si="7"/>
        <v>1.4615560300453644E-2</v>
      </c>
    </row>
    <row r="42" spans="1:16" ht="20.100000000000001" customHeight="1" x14ac:dyDescent="0.25">
      <c r="A42" s="38" t="s">
        <v>189</v>
      </c>
      <c r="B42" s="19">
        <v>59684.67</v>
      </c>
      <c r="C42" s="140">
        <v>46911.99</v>
      </c>
      <c r="D42" s="247">
        <f t="shared" si="8"/>
        <v>0.15039186766188323</v>
      </c>
      <c r="E42" s="215">
        <f t="shared" si="9"/>
        <v>0.11805025290017362</v>
      </c>
      <c r="F42" s="52">
        <f t="shared" si="13"/>
        <v>-0.21400269114330364</v>
      </c>
      <c r="H42" s="19">
        <v>12286.456999999993</v>
      </c>
      <c r="I42" s="140">
        <v>10727.983999999999</v>
      </c>
      <c r="J42" s="247">
        <f t="shared" si="10"/>
        <v>0.12301677742854453</v>
      </c>
      <c r="K42" s="215">
        <f t="shared" si="11"/>
        <v>0.10572875476157073</v>
      </c>
      <c r="L42" s="52">
        <f t="shared" si="14"/>
        <v>-0.12684478527861981</v>
      </c>
      <c r="N42" s="27">
        <f t="shared" si="12"/>
        <v>2.0585616038423256</v>
      </c>
      <c r="O42" s="152">
        <f t="shared" si="12"/>
        <v>2.286832001797408</v>
      </c>
      <c r="P42" s="52">
        <f t="shared" si="7"/>
        <v>0.11088830061194839</v>
      </c>
    </row>
    <row r="43" spans="1:16" ht="20.100000000000001" customHeight="1" x14ac:dyDescent="0.25">
      <c r="A43" s="38" t="s">
        <v>191</v>
      </c>
      <c r="B43" s="19">
        <v>20623.150000000005</v>
      </c>
      <c r="C43" s="140">
        <v>31041.339999999997</v>
      </c>
      <c r="D43" s="247">
        <f t="shared" si="8"/>
        <v>5.1965673020746672E-2</v>
      </c>
      <c r="E43" s="215">
        <f t="shared" si="9"/>
        <v>7.8113037570145191E-2</v>
      </c>
      <c r="F43" s="52">
        <f t="shared" si="13"/>
        <v>0.50516967582546746</v>
      </c>
      <c r="H43" s="19">
        <v>5534.3760000000002</v>
      </c>
      <c r="I43" s="140">
        <v>8227.6250000000018</v>
      </c>
      <c r="J43" s="247">
        <f t="shared" si="10"/>
        <v>5.5412321110787179E-2</v>
      </c>
      <c r="K43" s="215">
        <f t="shared" si="11"/>
        <v>8.108667442971286E-2</v>
      </c>
      <c r="L43" s="52">
        <f t="shared" si="14"/>
        <v>0.48664004758621415</v>
      </c>
      <c r="N43" s="27">
        <f t="shared" si="12"/>
        <v>2.6835745266848172</v>
      </c>
      <c r="O43" s="152">
        <f t="shared" si="12"/>
        <v>2.6505379600236338</v>
      </c>
      <c r="P43" s="52">
        <f t="shared" si="7"/>
        <v>-1.231065742079295E-2</v>
      </c>
    </row>
    <row r="44" spans="1:16" ht="20.100000000000001" customHeight="1" x14ac:dyDescent="0.25">
      <c r="A44" s="38" t="s">
        <v>197</v>
      </c>
      <c r="B44" s="19">
        <v>27509.850000000009</v>
      </c>
      <c r="C44" s="140">
        <v>30752.209999999992</v>
      </c>
      <c r="D44" s="247">
        <f t="shared" si="8"/>
        <v>6.9318599241618664E-2</v>
      </c>
      <c r="E44" s="215">
        <f t="shared" si="9"/>
        <v>7.7385465160170086E-2</v>
      </c>
      <c r="F44" s="52">
        <f t="shared" si="13"/>
        <v>0.11786178405189346</v>
      </c>
      <c r="H44" s="19">
        <v>6185.4990000000007</v>
      </c>
      <c r="I44" s="140">
        <v>6898.9080000000013</v>
      </c>
      <c r="J44" s="247">
        <f t="shared" si="10"/>
        <v>6.1931617370856805E-2</v>
      </c>
      <c r="K44" s="215">
        <f t="shared" si="11"/>
        <v>6.7991614459402494E-2</v>
      </c>
      <c r="L44" s="52">
        <f t="shared" si="14"/>
        <v>0.11533572311627574</v>
      </c>
      <c r="N44" s="27">
        <f t="shared" si="12"/>
        <v>2.2484670036368786</v>
      </c>
      <c r="O44" s="152">
        <f t="shared" si="12"/>
        <v>2.2433860850976246</v>
      </c>
      <c r="P44" s="52">
        <f t="shared" si="7"/>
        <v>-2.2597256401964616E-3</v>
      </c>
    </row>
    <row r="45" spans="1:16" ht="20.100000000000001" customHeight="1" x14ac:dyDescent="0.25">
      <c r="A45" s="38" t="s">
        <v>195</v>
      </c>
      <c r="B45" s="19">
        <v>18215.27</v>
      </c>
      <c r="C45" s="140">
        <v>23758.78</v>
      </c>
      <c r="D45" s="247">
        <f t="shared" si="8"/>
        <v>4.5898360085855745E-2</v>
      </c>
      <c r="E45" s="215">
        <f t="shared" si="9"/>
        <v>5.9787060570220686E-2</v>
      </c>
      <c r="F45" s="52">
        <f t="shared" si="13"/>
        <v>0.3043331227041926</v>
      </c>
      <c r="H45" s="19">
        <v>5455.0480000000016</v>
      </c>
      <c r="I45" s="140">
        <v>6062.2030000000004</v>
      </c>
      <c r="J45" s="247">
        <f t="shared" si="10"/>
        <v>5.461805837744986E-2</v>
      </c>
      <c r="K45" s="215">
        <f t="shared" si="11"/>
        <v>5.9745537866374376E-2</v>
      </c>
      <c r="L45" s="52">
        <f t="shared" si="14"/>
        <v>0.11130149542222152</v>
      </c>
      <c r="N45" s="27">
        <f t="shared" si="12"/>
        <v>2.9947664788938075</v>
      </c>
      <c r="O45" s="152">
        <f t="shared" si="12"/>
        <v>2.5515632536687494</v>
      </c>
      <c r="P45" s="52">
        <f t="shared" si="7"/>
        <v>-0.14799258250972758</v>
      </c>
    </row>
    <row r="46" spans="1:16" ht="20.100000000000001" customHeight="1" x14ac:dyDescent="0.25">
      <c r="A46" s="38" t="s">
        <v>192</v>
      </c>
      <c r="B46" s="19">
        <v>23991.690000000006</v>
      </c>
      <c r="C46" s="140">
        <v>14951.479999999998</v>
      </c>
      <c r="D46" s="247">
        <f t="shared" si="8"/>
        <v>6.0453631853287088E-2</v>
      </c>
      <c r="E46" s="215">
        <f t="shared" si="9"/>
        <v>3.7624197891240337E-2</v>
      </c>
      <c r="F46" s="52">
        <f t="shared" si="13"/>
        <v>-0.37680588570459211</v>
      </c>
      <c r="H46" s="19">
        <v>7378.0869999999995</v>
      </c>
      <c r="I46" s="140">
        <v>4776.2339999999995</v>
      </c>
      <c r="J46" s="247">
        <f t="shared" si="10"/>
        <v>7.3872271422708607E-2</v>
      </c>
      <c r="K46" s="215">
        <f t="shared" si="11"/>
        <v>4.7071777257486215E-2</v>
      </c>
      <c r="L46" s="52">
        <f t="shared" si="14"/>
        <v>-0.35264601786343808</v>
      </c>
      <c r="N46" s="27">
        <f t="shared" si="12"/>
        <v>3.075267728117526</v>
      </c>
      <c r="O46" s="152">
        <f t="shared" si="12"/>
        <v>3.194489107432843</v>
      </c>
      <c r="P46" s="52">
        <f t="shared" si="7"/>
        <v>3.8767804905329765E-2</v>
      </c>
    </row>
    <row r="47" spans="1:16" ht="20.100000000000001" customHeight="1" x14ac:dyDescent="0.25">
      <c r="A47" s="38" t="s">
        <v>198</v>
      </c>
      <c r="B47" s="19">
        <v>12998.949999999999</v>
      </c>
      <c r="C47" s="140">
        <v>10582.500000000005</v>
      </c>
      <c r="D47" s="247">
        <f t="shared" si="8"/>
        <v>3.2754413623187276E-2</v>
      </c>
      <c r="E47" s="215">
        <f t="shared" si="9"/>
        <v>2.6630010820604458E-2</v>
      </c>
      <c r="F47" s="52">
        <f t="shared" si="13"/>
        <v>-0.18589578389023681</v>
      </c>
      <c r="H47" s="19">
        <v>4378.3180000000011</v>
      </c>
      <c r="I47" s="140">
        <v>3864.8040000000001</v>
      </c>
      <c r="J47" s="247">
        <f t="shared" si="10"/>
        <v>4.3837419600898014E-2</v>
      </c>
      <c r="K47" s="215">
        <f t="shared" si="11"/>
        <v>3.808925463698843E-2</v>
      </c>
      <c r="L47" s="52">
        <f t="shared" si="14"/>
        <v>-0.11728567911238993</v>
      </c>
      <c r="N47" s="27">
        <f t="shared" si="12"/>
        <v>3.3682089707245599</v>
      </c>
      <c r="O47" s="152">
        <f t="shared" si="12"/>
        <v>3.6520708717221813</v>
      </c>
      <c r="P47" s="52">
        <f t="shared" si="7"/>
        <v>8.427680807956453E-2</v>
      </c>
    </row>
    <row r="48" spans="1:16" ht="20.100000000000001" customHeight="1" x14ac:dyDescent="0.25">
      <c r="A48" s="38" t="s">
        <v>196</v>
      </c>
      <c r="B48" s="19">
        <v>8193.94</v>
      </c>
      <c r="C48" s="140">
        <v>9955.2899999999972</v>
      </c>
      <c r="D48" s="247">
        <f t="shared" si="8"/>
        <v>2.0646875321743616E-2</v>
      </c>
      <c r="E48" s="215">
        <f t="shared" si="9"/>
        <v>2.5051687259367364E-2</v>
      </c>
      <c r="F48" s="52">
        <f t="shared" si="13"/>
        <v>0.21495763942620968</v>
      </c>
      <c r="H48" s="19">
        <v>2585.7349999999992</v>
      </c>
      <c r="I48" s="140">
        <v>3075.018</v>
      </c>
      <c r="J48" s="247">
        <f t="shared" si="10"/>
        <v>2.5889382674289068E-2</v>
      </c>
      <c r="K48" s="215">
        <f t="shared" si="11"/>
        <v>3.0305584349251055E-2</v>
      </c>
      <c r="L48" s="52">
        <f t="shared" si="14"/>
        <v>0.18922395373075779</v>
      </c>
      <c r="N48" s="27">
        <f t="shared" si="12"/>
        <v>3.1556674810896821</v>
      </c>
      <c r="O48" s="152">
        <f t="shared" si="12"/>
        <v>3.0888281506616089</v>
      </c>
      <c r="P48" s="52">
        <f t="shared" si="7"/>
        <v>-2.1180726685751109E-2</v>
      </c>
    </row>
    <row r="49" spans="1:16" ht="20.100000000000001" customHeight="1" x14ac:dyDescent="0.25">
      <c r="A49" s="38" t="s">
        <v>200</v>
      </c>
      <c r="B49" s="19">
        <v>6881.4400000000014</v>
      </c>
      <c r="C49" s="140">
        <v>9627.0700000000052</v>
      </c>
      <c r="D49" s="247">
        <f t="shared" si="8"/>
        <v>1.7339672210689779E-2</v>
      </c>
      <c r="E49" s="215">
        <f t="shared" si="9"/>
        <v>2.4225748005737451E-2</v>
      </c>
      <c r="F49" s="52">
        <f t="shared" si="13"/>
        <v>0.39899061824269383</v>
      </c>
      <c r="H49" s="19">
        <v>2005.1980000000001</v>
      </c>
      <c r="I49" s="140">
        <v>2806.8399999999997</v>
      </c>
      <c r="J49" s="247">
        <f t="shared" si="10"/>
        <v>2.0076820849669091E-2</v>
      </c>
      <c r="K49" s="215">
        <f t="shared" si="11"/>
        <v>2.7662578357216715E-2</v>
      </c>
      <c r="L49" s="52">
        <f t="shared" si="14"/>
        <v>0.39978196666862803</v>
      </c>
      <c r="N49" s="27">
        <f t="shared" si="12"/>
        <v>2.913922086075007</v>
      </c>
      <c r="O49" s="152">
        <f t="shared" si="12"/>
        <v>2.9155703656460359</v>
      </c>
      <c r="P49" s="52">
        <f t="shared" si="7"/>
        <v>5.656567067821172E-4</v>
      </c>
    </row>
    <row r="50" spans="1:16" ht="20.100000000000001" customHeight="1" x14ac:dyDescent="0.25">
      <c r="A50" s="38" t="s">
        <v>201</v>
      </c>
      <c r="B50" s="19">
        <v>10712.300000000007</v>
      </c>
      <c r="C50" s="140">
        <v>10497.539999999997</v>
      </c>
      <c r="D50" s="247">
        <f t="shared" si="8"/>
        <v>2.6992572865936811E-2</v>
      </c>
      <c r="E50" s="215">
        <f t="shared" si="9"/>
        <v>2.6416215808148159E-2</v>
      </c>
      <c r="F50" s="52">
        <f t="shared" si="13"/>
        <v>-2.0047982226040081E-2</v>
      </c>
      <c r="H50" s="19">
        <v>2365.1829999999995</v>
      </c>
      <c r="I50" s="140">
        <v>2395.6959999999999</v>
      </c>
      <c r="J50" s="247">
        <f t="shared" si="10"/>
        <v>2.3681130425864619E-2</v>
      </c>
      <c r="K50" s="215">
        <f t="shared" si="11"/>
        <v>2.3610582833389383E-2</v>
      </c>
      <c r="L50" s="52">
        <f t="shared" si="14"/>
        <v>1.2900904496607824E-2</v>
      </c>
      <c r="N50" s="27">
        <f t="shared" si="12"/>
        <v>2.2079133332710978</v>
      </c>
      <c r="O50" s="152">
        <f t="shared" si="12"/>
        <v>2.2821499132177641</v>
      </c>
      <c r="P50" s="52">
        <f t="shared" si="7"/>
        <v>3.3622959211303018E-2</v>
      </c>
    </row>
    <row r="51" spans="1:16" ht="20.100000000000001" customHeight="1" x14ac:dyDescent="0.25">
      <c r="A51" s="38" t="s">
        <v>204</v>
      </c>
      <c r="B51" s="19">
        <v>4613.2700000000013</v>
      </c>
      <c r="C51" s="140">
        <v>3746.9200000000014</v>
      </c>
      <c r="D51" s="247">
        <f t="shared" si="8"/>
        <v>1.1624396873242933E-2</v>
      </c>
      <c r="E51" s="215">
        <f t="shared" si="9"/>
        <v>9.4288230705352454E-3</v>
      </c>
      <c r="F51" s="52">
        <f t="shared" si="13"/>
        <v>-0.18779520817121037</v>
      </c>
      <c r="H51" s="19">
        <v>947.29300000000012</v>
      </c>
      <c r="I51" s="140">
        <v>947.20299999999997</v>
      </c>
      <c r="J51" s="247">
        <f t="shared" si="10"/>
        <v>9.4846652815061584E-3</v>
      </c>
      <c r="K51" s="215">
        <f t="shared" si="11"/>
        <v>9.335080449078232E-3</v>
      </c>
      <c r="L51" s="52">
        <f t="shared" si="14"/>
        <v>-9.5007563657860356E-5</v>
      </c>
      <c r="N51" s="27">
        <f t="shared" si="12"/>
        <v>2.0534089702098508</v>
      </c>
      <c r="O51" s="152">
        <f t="shared" si="12"/>
        <v>2.5279509570527248</v>
      </c>
      <c r="P51" s="52">
        <f t="shared" si="7"/>
        <v>0.23109959765802401</v>
      </c>
    </row>
    <row r="52" spans="1:16" ht="20.100000000000001" customHeight="1" x14ac:dyDescent="0.25">
      <c r="A52" s="38" t="s">
        <v>205</v>
      </c>
      <c r="B52" s="19">
        <v>1871.5099999999998</v>
      </c>
      <c r="C52" s="140">
        <v>3029.0699999999993</v>
      </c>
      <c r="D52" s="247">
        <f t="shared" si="8"/>
        <v>4.7157818623759012E-3</v>
      </c>
      <c r="E52" s="215">
        <f t="shared" si="9"/>
        <v>7.6224112332972625E-3</v>
      </c>
      <c r="F52" s="52">
        <f t="shared" si="13"/>
        <v>0.61851659889607835</v>
      </c>
      <c r="H52" s="19">
        <v>499.13199999999995</v>
      </c>
      <c r="I52" s="140">
        <v>797.27199999999959</v>
      </c>
      <c r="J52" s="247">
        <f t="shared" si="10"/>
        <v>4.9975033609334502E-3</v>
      </c>
      <c r="K52" s="215">
        <f t="shared" si="11"/>
        <v>7.857447938612417E-3</v>
      </c>
      <c r="L52" s="52">
        <f t="shared" si="14"/>
        <v>0.59731694221167886</v>
      </c>
      <c r="N52" s="27">
        <f t="shared" si="12"/>
        <v>2.6670015121479445</v>
      </c>
      <c r="O52" s="152">
        <f t="shared" si="12"/>
        <v>2.6320685887087447</v>
      </c>
      <c r="P52" s="52">
        <f t="shared" si="7"/>
        <v>-1.3098201587094536E-2</v>
      </c>
    </row>
    <row r="53" spans="1:16" ht="20.100000000000001" customHeight="1" x14ac:dyDescent="0.25">
      <c r="A53" s="38" t="s">
        <v>199</v>
      </c>
      <c r="B53" s="19">
        <v>1953.38</v>
      </c>
      <c r="C53" s="140">
        <v>1489.0599999999997</v>
      </c>
      <c r="D53" s="247">
        <f t="shared" si="8"/>
        <v>4.9220757432916944E-3</v>
      </c>
      <c r="E53" s="215">
        <f t="shared" si="9"/>
        <v>3.7470998263670441E-3</v>
      </c>
      <c r="F53" s="52">
        <f t="shared" si="13"/>
        <v>-0.23770080578279718</v>
      </c>
      <c r="H53" s="19">
        <v>593.53499999999985</v>
      </c>
      <c r="I53" s="140">
        <v>628.34300000000007</v>
      </c>
      <c r="J53" s="247">
        <f t="shared" si="10"/>
        <v>5.9427028468053231E-3</v>
      </c>
      <c r="K53" s="215">
        <f t="shared" si="11"/>
        <v>6.1925822179777351E-3</v>
      </c>
      <c r="L53" s="52">
        <f t="shared" si="14"/>
        <v>5.8645235748524059E-2</v>
      </c>
      <c r="N53" s="27">
        <f t="shared" ref="N53:N54" si="15">(H53/B53)*10</f>
        <v>3.0385024931144984</v>
      </c>
      <c r="O53" s="152">
        <f t="shared" ref="O53:O54" si="16">(I53/C53)*10</f>
        <v>4.219729225148753</v>
      </c>
      <c r="P53" s="52">
        <f t="shared" ref="P53:P54" si="17">(O53-N53)/N53</f>
        <v>0.38875292507115383</v>
      </c>
    </row>
    <row r="54" spans="1:16" ht="20.100000000000001" customHeight="1" x14ac:dyDescent="0.25">
      <c r="A54" s="38" t="s">
        <v>203</v>
      </c>
      <c r="B54" s="19">
        <v>1124.9699999999998</v>
      </c>
      <c r="C54" s="140">
        <v>1771.3300000000002</v>
      </c>
      <c r="D54" s="247">
        <f t="shared" si="8"/>
        <v>2.8346699305464664E-3</v>
      </c>
      <c r="E54" s="215">
        <f t="shared" si="9"/>
        <v>4.4574095976245001E-3</v>
      </c>
      <c r="F54" s="52">
        <f t="shared" si="13"/>
        <v>0.57455754375672285</v>
      </c>
      <c r="H54" s="19">
        <v>405.60199999999998</v>
      </c>
      <c r="I54" s="140">
        <v>540.94099999999992</v>
      </c>
      <c r="J54" s="247">
        <f t="shared" si="10"/>
        <v>4.0610446899844712E-3</v>
      </c>
      <c r="K54" s="215">
        <f t="shared" si="11"/>
        <v>5.331199070531689E-3</v>
      </c>
      <c r="L54" s="52">
        <f t="shared" si="14"/>
        <v>0.33367439016572886</v>
      </c>
      <c r="N54" s="27">
        <f t="shared" si="15"/>
        <v>3.6054472563712814</v>
      </c>
      <c r="O54" s="152">
        <f t="shared" si="16"/>
        <v>3.053869126588495</v>
      </c>
      <c r="P54" s="52">
        <f t="shared" si="17"/>
        <v>-0.15298466197448266</v>
      </c>
    </row>
    <row r="55" spans="1:16" ht="20.100000000000001" customHeight="1" x14ac:dyDescent="0.25">
      <c r="A55" s="38" t="s">
        <v>207</v>
      </c>
      <c r="B55" s="19">
        <v>2330.6500000000005</v>
      </c>
      <c r="C55" s="140">
        <v>1102.3999999999999</v>
      </c>
      <c r="D55" s="247">
        <f t="shared" si="8"/>
        <v>5.8727108044020057E-3</v>
      </c>
      <c r="E55" s="215">
        <f t="shared" si="9"/>
        <v>2.7741010090842747E-3</v>
      </c>
      <c r="F55" s="52">
        <f t="shared" si="13"/>
        <v>-0.52699890588462461</v>
      </c>
      <c r="H55" s="19">
        <v>649.74900000000002</v>
      </c>
      <c r="I55" s="140">
        <v>358.685</v>
      </c>
      <c r="J55" s="247">
        <f t="shared" si="10"/>
        <v>6.5055392386445844E-3</v>
      </c>
      <c r="K55" s="215">
        <f t="shared" si="11"/>
        <v>3.5349902089389768E-3</v>
      </c>
      <c r="L55" s="52">
        <f t="shared" si="14"/>
        <v>-0.447963752156602</v>
      </c>
      <c r="N55" s="27">
        <f t="shared" ref="N55" si="18">(H55/B55)*10</f>
        <v>2.7878445927101874</v>
      </c>
      <c r="O55" s="152">
        <f t="shared" ref="O55" si="19">(I55/C55)*10</f>
        <v>3.2536738026124823</v>
      </c>
      <c r="P55" s="52">
        <f t="shared" ref="P55" si="20">(O55-N55)/N55</f>
        <v>0.16709296175273589</v>
      </c>
    </row>
    <row r="56" spans="1:16" ht="20.100000000000001" customHeight="1" x14ac:dyDescent="0.25">
      <c r="A56" s="38" t="s">
        <v>206</v>
      </c>
      <c r="B56" s="19">
        <v>1142.0599999999995</v>
      </c>
      <c r="C56" s="140">
        <v>1092.5</v>
      </c>
      <c r="D56" s="247">
        <f t="shared" si="8"/>
        <v>2.8777328647696353E-3</v>
      </c>
      <c r="E56" s="215">
        <f t="shared" si="9"/>
        <v>2.7491884546667002E-3</v>
      </c>
      <c r="F56" s="52">
        <f t="shared" si="13"/>
        <v>-4.3395268199568772E-2</v>
      </c>
      <c r="H56" s="19">
        <v>313.08600000000001</v>
      </c>
      <c r="I56" s="140">
        <v>292.40999999999991</v>
      </c>
      <c r="J56" s="247">
        <f t="shared" si="10"/>
        <v>3.1347385806985133E-3</v>
      </c>
      <c r="K56" s="215">
        <f t="shared" si="11"/>
        <v>2.8818224542309992E-3</v>
      </c>
      <c r="L56" s="52">
        <f t="shared" si="14"/>
        <v>-6.6039362986527989E-2</v>
      </c>
      <c r="N56" s="27">
        <f t="shared" ref="N56" si="21">(H56/B56)*10</f>
        <v>2.7414146367091057</v>
      </c>
      <c r="O56" s="152">
        <f t="shared" ref="O56" si="22">(I56/C56)*10</f>
        <v>2.6765217391304343</v>
      </c>
      <c r="P56" s="52">
        <f t="shared" si="7"/>
        <v>-2.3671317979308357E-2</v>
      </c>
    </row>
    <row r="57" spans="1:16" ht="20.100000000000001" customHeight="1" x14ac:dyDescent="0.25">
      <c r="A57" s="38" t="s">
        <v>208</v>
      </c>
      <c r="B57" s="19">
        <v>637.91</v>
      </c>
      <c r="C57" s="140">
        <v>431.47000000000008</v>
      </c>
      <c r="D57" s="247">
        <f t="shared" si="8"/>
        <v>1.6073889040551272E-3</v>
      </c>
      <c r="E57" s="215">
        <f t="shared" si="9"/>
        <v>1.0857595812677724E-3</v>
      </c>
      <c r="F57" s="52">
        <f t="shared" si="13"/>
        <v>-0.3236193193397186</v>
      </c>
      <c r="H57" s="19">
        <v>114.32499999999999</v>
      </c>
      <c r="I57" s="140">
        <v>154.02700000000004</v>
      </c>
      <c r="J57" s="247">
        <f t="shared" si="10"/>
        <v>1.1446662841467119E-3</v>
      </c>
      <c r="K57" s="215">
        <f t="shared" si="11"/>
        <v>1.5180002980672287E-3</v>
      </c>
      <c r="L57" s="52">
        <f t="shared" si="14"/>
        <v>0.34727312486332873</v>
      </c>
      <c r="N57" s="27">
        <f t="shared" ref="N57" si="23">(H57/B57)*10</f>
        <v>1.7921807151479046</v>
      </c>
      <c r="O57" s="152">
        <f t="shared" ref="O57" si="24">(I57/C57)*10</f>
        <v>3.5698194544232509</v>
      </c>
      <c r="P57" s="52">
        <f t="shared" ref="P57" si="25">(O57-N57)/N57</f>
        <v>0.9918858763797388</v>
      </c>
    </row>
    <row r="58" spans="1:16" ht="20.100000000000001" customHeight="1" x14ac:dyDescent="0.25">
      <c r="A58" s="38" t="s">
        <v>202</v>
      </c>
      <c r="B58" s="19">
        <v>287.60999999999996</v>
      </c>
      <c r="C58" s="140">
        <v>365.30999999999983</v>
      </c>
      <c r="D58" s="247">
        <f t="shared" si="8"/>
        <v>7.2471214230110067E-4</v>
      </c>
      <c r="E58" s="215">
        <f t="shared" si="9"/>
        <v>9.1927325800850504E-4</v>
      </c>
      <c r="F58" s="52">
        <f t="shared" si="13"/>
        <v>0.27015750495462565</v>
      </c>
      <c r="H58" s="19">
        <v>96.208999999999989</v>
      </c>
      <c r="I58" s="140">
        <v>143.88899999999998</v>
      </c>
      <c r="J58" s="247">
        <f t="shared" si="10"/>
        <v>9.6328185901133621E-4</v>
      </c>
      <c r="K58" s="215">
        <f t="shared" si="11"/>
        <v>1.4180860815869647E-3</v>
      </c>
      <c r="L58" s="52">
        <f t="shared" si="14"/>
        <v>0.49558773087756863</v>
      </c>
      <c r="N58" s="27">
        <f t="shared" si="12"/>
        <v>3.345120127951045</v>
      </c>
      <c r="O58" s="152">
        <f t="shared" si="12"/>
        <v>3.9388190851605498</v>
      </c>
      <c r="P58" s="52">
        <f t="shared" si="7"/>
        <v>0.17748210363170355</v>
      </c>
    </row>
    <row r="59" spans="1:16" ht="20.100000000000001" customHeight="1" x14ac:dyDescent="0.25">
      <c r="A59" s="38" t="s">
        <v>210</v>
      </c>
      <c r="B59" s="19">
        <v>147.74000000000004</v>
      </c>
      <c r="C59" s="140">
        <v>294.5100000000001</v>
      </c>
      <c r="D59" s="247">
        <f t="shared" si="8"/>
        <v>3.7227138104921472E-4</v>
      </c>
      <c r="E59" s="215">
        <f t="shared" si="9"/>
        <v>7.4111074762827473E-4</v>
      </c>
      <c r="F59" s="52">
        <f>(C59-B59)/B59</f>
        <v>0.99343441180452163</v>
      </c>
      <c r="H59" s="19">
        <v>43.580999999999989</v>
      </c>
      <c r="I59" s="140">
        <v>107.056</v>
      </c>
      <c r="J59" s="247">
        <f t="shared" si="10"/>
        <v>4.3634989135707717E-4</v>
      </c>
      <c r="K59" s="215">
        <f t="shared" si="11"/>
        <v>1.055081511097958E-3</v>
      </c>
      <c r="L59" s="52">
        <f>(I59-H59)/H59</f>
        <v>1.456483329891467</v>
      </c>
      <c r="N59" s="27">
        <f t="shared" si="12"/>
        <v>2.9498443211046417</v>
      </c>
      <c r="O59" s="152">
        <f t="shared" si="12"/>
        <v>3.6350548368476439</v>
      </c>
      <c r="P59" s="52">
        <f>(O59-N59)/N59</f>
        <v>0.23228700946713293</v>
      </c>
    </row>
    <row r="60" spans="1:16" ht="20.100000000000001" customHeight="1" x14ac:dyDescent="0.25">
      <c r="A60" s="38" t="s">
        <v>218</v>
      </c>
      <c r="B60" s="19">
        <v>199.31000000000006</v>
      </c>
      <c r="C60" s="140">
        <v>207.11999999999998</v>
      </c>
      <c r="D60" s="247">
        <f t="shared" si="8"/>
        <v>5.0221611585839307E-4</v>
      </c>
      <c r="E60" s="215">
        <f t="shared" si="9"/>
        <v>5.2120083545131976E-4</v>
      </c>
      <c r="F60" s="52">
        <f>(C60-B60)/B60</f>
        <v>3.9185188901710473E-2</v>
      </c>
      <c r="H60" s="19">
        <v>65.053999999999988</v>
      </c>
      <c r="I60" s="140">
        <v>68.954999999999998</v>
      </c>
      <c r="J60" s="247">
        <f t="shared" si="10"/>
        <v>6.5134590377327964E-4</v>
      </c>
      <c r="K60" s="215">
        <f t="shared" si="11"/>
        <v>6.7958027198624738E-4</v>
      </c>
      <c r="L60" s="52">
        <f>(I60-H60)/H60</f>
        <v>5.9965567067359594E-2</v>
      </c>
      <c r="N60" s="27">
        <f t="shared" si="12"/>
        <v>3.2639606642918051</v>
      </c>
      <c r="O60" s="152">
        <f t="shared" si="12"/>
        <v>3.3292294322132099</v>
      </c>
      <c r="P60" s="52">
        <f>(O60-N60)/N60</f>
        <v>1.9996799788506773E-2</v>
      </c>
    </row>
    <row r="61" spans="1:16" ht="20.100000000000001" customHeight="1" thickBot="1" x14ac:dyDescent="0.3">
      <c r="A61" s="8" t="s">
        <v>17</v>
      </c>
      <c r="B61" s="196">
        <f>B62-SUM(B39:B60)</f>
        <v>357.09999999991851</v>
      </c>
      <c r="C61" s="142">
        <f>C62-SUM(C39:C60)</f>
        <v>327.17000000004191</v>
      </c>
      <c r="D61" s="247">
        <f t="shared" si="8"/>
        <v>8.9981122358632874E-4</v>
      </c>
      <c r="E61" s="215">
        <f t="shared" si="9"/>
        <v>8.2329701300999495E-4</v>
      </c>
      <c r="F61" s="52">
        <f t="shared" si="13"/>
        <v>-8.3814057686596E-2</v>
      </c>
      <c r="H61" s="196">
        <f>H62-SUM(H39:H60)</f>
        <v>150.06099999997241</v>
      </c>
      <c r="I61" s="142">
        <f>I62-SUM(I39:I60)</f>
        <v>149.49600000004284</v>
      </c>
      <c r="J61" s="247">
        <f t="shared" si="10"/>
        <v>1.5024689898561836E-3</v>
      </c>
      <c r="K61" s="215">
        <f t="shared" si="11"/>
        <v>1.4733454041169626E-3</v>
      </c>
      <c r="L61" s="52">
        <f t="shared" si="14"/>
        <v>-3.7651355110899743E-3</v>
      </c>
      <c r="N61" s="27">
        <f t="shared" si="12"/>
        <v>4.2022122654720429</v>
      </c>
      <c r="O61" s="152">
        <f t="shared" si="12"/>
        <v>4.5693676070551605</v>
      </c>
      <c r="P61" s="52">
        <f t="shared" si="7"/>
        <v>8.737191707327388E-2</v>
      </c>
    </row>
    <row r="62" spans="1:16" ht="26.25" customHeight="1" thickBot="1" x14ac:dyDescent="0.3">
      <c r="A62" s="12" t="s">
        <v>18</v>
      </c>
      <c r="B62" s="17">
        <v>396861.02</v>
      </c>
      <c r="C62" s="145">
        <v>397390</v>
      </c>
      <c r="D62" s="253">
        <f>SUM(D39:D61)</f>
        <v>0.99999999999999989</v>
      </c>
      <c r="E62" s="254">
        <f>SUM(E39:E61)</f>
        <v>1</v>
      </c>
      <c r="F62" s="57">
        <f t="shared" si="13"/>
        <v>1.3329099441411034E-3</v>
      </c>
      <c r="G62" s="1"/>
      <c r="H62" s="17">
        <v>99876.270999999979</v>
      </c>
      <c r="I62" s="145">
        <v>101467.04200000002</v>
      </c>
      <c r="J62" s="253">
        <f>SUM(J39:J61)</f>
        <v>0.99999999999999978</v>
      </c>
      <c r="K62" s="254">
        <f>SUM(K39:K61)</f>
        <v>1.0000000000000004</v>
      </c>
      <c r="L62" s="57">
        <f t="shared" si="14"/>
        <v>1.5927416833574386E-2</v>
      </c>
      <c r="M62" s="1"/>
      <c r="N62" s="29">
        <f t="shared" si="12"/>
        <v>2.5166561079745242</v>
      </c>
      <c r="O62" s="146">
        <f t="shared" si="12"/>
        <v>2.5533365711266014</v>
      </c>
      <c r="P62" s="57">
        <f t="shared" si="7"/>
        <v>1.4575079620869874E-2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B5</f>
        <v>jan-ago</v>
      </c>
      <c r="C66" s="347"/>
      <c r="D66" s="353" t="str">
        <f>B5</f>
        <v>jan-ago</v>
      </c>
      <c r="E66" s="347"/>
      <c r="F66" s="131" t="str">
        <f>F37</f>
        <v>2023/2022</v>
      </c>
      <c r="H66" s="342" t="str">
        <f>B5</f>
        <v>jan-ago</v>
      </c>
      <c r="I66" s="347"/>
      <c r="J66" s="353" t="str">
        <f>B5</f>
        <v>jan-ago</v>
      </c>
      <c r="K66" s="343"/>
      <c r="L66" s="131" t="str">
        <f>F66</f>
        <v>2023/2022</v>
      </c>
      <c r="N66" s="342" t="str">
        <f>B5</f>
        <v>jan-ago</v>
      </c>
      <c r="O66" s="343"/>
      <c r="P66" s="131" t="str">
        <f>P37</f>
        <v>2023/2022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153</v>
      </c>
      <c r="B68" s="39">
        <v>104630.47999999992</v>
      </c>
      <c r="C68" s="147">
        <v>120163.36000000002</v>
      </c>
      <c r="D68" s="247">
        <f>B68/$B$96</f>
        <v>0.18706698495977955</v>
      </c>
      <c r="E68" s="246">
        <f>C68/$C$96</f>
        <v>0.20658773640361996</v>
      </c>
      <c r="F68" s="61">
        <f t="shared" ref="F68:F87" si="26">(C68-B68)/B68</f>
        <v>0.14845463769257394</v>
      </c>
      <c r="H68" s="19">
        <v>33202.960999999996</v>
      </c>
      <c r="I68" s="147">
        <v>39762.983000000022</v>
      </c>
      <c r="J68" s="245">
        <f>H68/$H$96</f>
        <v>0.18648037223959044</v>
      </c>
      <c r="K68" s="246">
        <f>I68/$I$96</f>
        <v>0.21022695268344066</v>
      </c>
      <c r="L68" s="61">
        <f t="shared" ref="L68:L87" si="27">(I68-H68)/H68</f>
        <v>0.19757340316726654</v>
      </c>
      <c r="N68" s="41">
        <f t="shared" ref="N68:O96" si="28">(H68/B68)*10</f>
        <v>3.1733545521343318</v>
      </c>
      <c r="O68" s="149">
        <f t="shared" si="28"/>
        <v>3.3090771596266961</v>
      </c>
      <c r="P68" s="61">
        <f t="shared" si="7"/>
        <v>4.2769443269766415E-2</v>
      </c>
    </row>
    <row r="69" spans="1:16" ht="20.100000000000001" customHeight="1" x14ac:dyDescent="0.25">
      <c r="A69" s="38" t="s">
        <v>152</v>
      </c>
      <c r="B69" s="19">
        <v>122971.00000000001</v>
      </c>
      <c r="C69" s="140">
        <v>122287.90999999999</v>
      </c>
      <c r="D69" s="247">
        <f t="shared" ref="D69:D95" si="29">B69/$B$96</f>
        <v>0.2198576763433473</v>
      </c>
      <c r="E69" s="215">
        <f t="shared" ref="E69:E95" si="30">C69/$C$96</f>
        <v>0.21024031382302888</v>
      </c>
      <c r="F69" s="52">
        <f t="shared" si="26"/>
        <v>-5.5548869245596565E-3</v>
      </c>
      <c r="H69" s="19">
        <v>37543.140000000007</v>
      </c>
      <c r="I69" s="140">
        <v>38522.941999999988</v>
      </c>
      <c r="J69" s="214">
        <f t="shared" ref="J69:J96" si="31">H69/$H$96</f>
        <v>0.21085645711667281</v>
      </c>
      <c r="K69" s="215">
        <f t="shared" ref="K69:K96" si="32">I69/$I$96</f>
        <v>0.20367085399656565</v>
      </c>
      <c r="L69" s="52">
        <f t="shared" si="27"/>
        <v>2.6098030159437419E-2</v>
      </c>
      <c r="N69" s="40">
        <f t="shared" si="28"/>
        <v>3.0530076196826892</v>
      </c>
      <c r="O69" s="143">
        <f t="shared" si="28"/>
        <v>3.150184020644395</v>
      </c>
      <c r="P69" s="52">
        <f t="shared" si="7"/>
        <v>3.1829727621775696E-2</v>
      </c>
    </row>
    <row r="70" spans="1:16" ht="20.100000000000001" customHeight="1" x14ac:dyDescent="0.25">
      <c r="A70" s="38" t="s">
        <v>178</v>
      </c>
      <c r="B70" s="19">
        <v>85005.159999999989</v>
      </c>
      <c r="C70" s="140">
        <v>83180.379999999976</v>
      </c>
      <c r="D70" s="247">
        <f t="shared" si="29"/>
        <v>0.15197922237596218</v>
      </c>
      <c r="E70" s="215">
        <f t="shared" si="30"/>
        <v>0.14300570837394139</v>
      </c>
      <c r="F70" s="52">
        <f t="shared" si="26"/>
        <v>-2.1466696845226969E-2</v>
      </c>
      <c r="H70" s="19">
        <v>23955.111999999994</v>
      </c>
      <c r="I70" s="140">
        <v>24548.012999999992</v>
      </c>
      <c r="J70" s="214">
        <f t="shared" si="31"/>
        <v>0.13454095864525695</v>
      </c>
      <c r="K70" s="215">
        <f t="shared" si="32"/>
        <v>0.12978538273709198</v>
      </c>
      <c r="L70" s="52">
        <f t="shared" si="27"/>
        <v>2.4750500018534589E-2</v>
      </c>
      <c r="N70" s="40">
        <f t="shared" si="28"/>
        <v>2.8180773967133286</v>
      </c>
      <c r="O70" s="143">
        <f t="shared" si="28"/>
        <v>2.9511782706450731</v>
      </c>
      <c r="P70" s="52">
        <f t="shared" si="7"/>
        <v>4.7231092406112625E-2</v>
      </c>
    </row>
    <row r="71" spans="1:16" ht="20.100000000000001" customHeight="1" x14ac:dyDescent="0.25">
      <c r="A71" s="38" t="s">
        <v>154</v>
      </c>
      <c r="B71" s="19">
        <v>69166.84</v>
      </c>
      <c r="C71" s="140">
        <v>62615.24</v>
      </c>
      <c r="D71" s="247">
        <f t="shared" si="29"/>
        <v>0.12366217012476181</v>
      </c>
      <c r="E71" s="215">
        <f t="shared" si="30"/>
        <v>0.10764962544297528</v>
      </c>
      <c r="F71" s="52">
        <f t="shared" si="26"/>
        <v>-9.4721690336004929E-2</v>
      </c>
      <c r="H71" s="19">
        <v>25635.521000000001</v>
      </c>
      <c r="I71" s="140">
        <v>23241.736999999997</v>
      </c>
      <c r="J71" s="214">
        <f t="shared" si="31"/>
        <v>0.14397877040652604</v>
      </c>
      <c r="K71" s="215">
        <f t="shared" si="32"/>
        <v>0.12287909950266983</v>
      </c>
      <c r="L71" s="52">
        <f t="shared" si="27"/>
        <v>-9.3377622401354873E-2</v>
      </c>
      <c r="N71" s="40">
        <f t="shared" si="28"/>
        <v>3.70633109738713</v>
      </c>
      <c r="O71" s="143">
        <f t="shared" si="28"/>
        <v>3.7118338921962124</v>
      </c>
      <c r="P71" s="52">
        <f t="shared" si="7"/>
        <v>1.4847013568112619E-3</v>
      </c>
    </row>
    <row r="72" spans="1:16" ht="20.100000000000001" customHeight="1" x14ac:dyDescent="0.25">
      <c r="A72" s="38" t="s">
        <v>156</v>
      </c>
      <c r="B72" s="19">
        <v>33681.47</v>
      </c>
      <c r="C72" s="140">
        <v>33705.879999999997</v>
      </c>
      <c r="D72" s="247">
        <f t="shared" si="29"/>
        <v>6.0218504607006208E-2</v>
      </c>
      <c r="E72" s="215">
        <f t="shared" si="30"/>
        <v>5.7947958950981766E-2</v>
      </c>
      <c r="F72" s="52">
        <f t="shared" si="26"/>
        <v>7.2473083864796329E-4</v>
      </c>
      <c r="H72" s="19">
        <v>13487.003999999997</v>
      </c>
      <c r="I72" s="140">
        <v>14045.414000000004</v>
      </c>
      <c r="J72" s="214">
        <f t="shared" si="31"/>
        <v>7.5748109523028531E-2</v>
      </c>
      <c r="K72" s="215">
        <f t="shared" si="32"/>
        <v>7.4258125563601063E-2</v>
      </c>
      <c r="L72" s="52">
        <f t="shared" si="27"/>
        <v>4.1403561532272641E-2</v>
      </c>
      <c r="N72" s="40">
        <f t="shared" si="28"/>
        <v>4.0042800982261157</v>
      </c>
      <c r="O72" s="143">
        <f t="shared" si="28"/>
        <v>4.1670515648901629</v>
      </c>
      <c r="P72" s="52">
        <f t="shared" ref="P72:P90" si="33">(O72-N72)/N72</f>
        <v>4.0649370841004472E-2</v>
      </c>
    </row>
    <row r="73" spans="1:16" ht="20.100000000000001" customHeight="1" x14ac:dyDescent="0.25">
      <c r="A73" s="38" t="s">
        <v>158</v>
      </c>
      <c r="B73" s="19">
        <v>15099.180000000002</v>
      </c>
      <c r="C73" s="140">
        <v>33185.980000000003</v>
      </c>
      <c r="D73" s="247">
        <f t="shared" si="29"/>
        <v>2.6995556915776424E-2</v>
      </c>
      <c r="E73" s="215">
        <f t="shared" si="30"/>
        <v>5.7054134376200896E-2</v>
      </c>
      <c r="F73" s="52">
        <f t="shared" si="26"/>
        <v>1.1978663742004534</v>
      </c>
      <c r="H73" s="19">
        <v>3203.8820000000001</v>
      </c>
      <c r="I73" s="140">
        <v>6806.8079999999991</v>
      </c>
      <c r="J73" s="214">
        <f t="shared" si="31"/>
        <v>1.7994211659969832E-2</v>
      </c>
      <c r="K73" s="215">
        <f t="shared" si="32"/>
        <v>3.5987604434538134E-2</v>
      </c>
      <c r="L73" s="52">
        <f t="shared" si="27"/>
        <v>1.1245501550931023</v>
      </c>
      <c r="N73" s="40">
        <f t="shared" si="28"/>
        <v>2.1218913874793199</v>
      </c>
      <c r="O73" s="143">
        <f t="shared" si="28"/>
        <v>2.0511095348095787</v>
      </c>
      <c r="P73" s="52">
        <f t="shared" si="33"/>
        <v>-3.3357905634286894E-2</v>
      </c>
    </row>
    <row r="74" spans="1:16" ht="20.100000000000001" customHeight="1" x14ac:dyDescent="0.25">
      <c r="A74" s="38" t="s">
        <v>155</v>
      </c>
      <c r="B74" s="19">
        <v>19107.670000000006</v>
      </c>
      <c r="C74" s="140">
        <v>17194.05</v>
      </c>
      <c r="D74" s="247">
        <f t="shared" si="29"/>
        <v>3.416226530267695E-2</v>
      </c>
      <c r="E74" s="215">
        <f t="shared" si="30"/>
        <v>2.9560423985403379E-2</v>
      </c>
      <c r="F74" s="52">
        <f t="shared" si="26"/>
        <v>-0.10014931176852047</v>
      </c>
      <c r="H74" s="19">
        <v>6634.9629999999997</v>
      </c>
      <c r="I74" s="140">
        <v>6032.3919999999989</v>
      </c>
      <c r="J74" s="214">
        <f t="shared" si="31"/>
        <v>3.7264458734144516E-2</v>
      </c>
      <c r="K74" s="215">
        <f t="shared" si="32"/>
        <v>3.1893265843560205E-2</v>
      </c>
      <c r="L74" s="52">
        <f t="shared" si="27"/>
        <v>-9.0817537339695914E-2</v>
      </c>
      <c r="N74" s="40">
        <f t="shared" si="28"/>
        <v>3.4724082004765617</v>
      </c>
      <c r="O74" s="143">
        <f t="shared" si="28"/>
        <v>3.5084183191278373</v>
      </c>
      <c r="P74" s="52">
        <f t="shared" si="33"/>
        <v>1.037035871713857E-2</v>
      </c>
    </row>
    <row r="75" spans="1:16" ht="20.100000000000001" customHeight="1" x14ac:dyDescent="0.25">
      <c r="A75" s="38" t="s">
        <v>157</v>
      </c>
      <c r="B75" s="19">
        <v>20862.530000000002</v>
      </c>
      <c r="C75" s="140">
        <v>21118.089999999993</v>
      </c>
      <c r="D75" s="247">
        <f t="shared" si="29"/>
        <v>3.7299748464624777E-2</v>
      </c>
      <c r="E75" s="215">
        <f t="shared" si="30"/>
        <v>3.6306727860039203E-2</v>
      </c>
      <c r="F75" s="52">
        <f t="shared" si="26"/>
        <v>1.2249712762545596E-2</v>
      </c>
      <c r="H75" s="19">
        <v>5552.0339999999978</v>
      </c>
      <c r="I75" s="140">
        <v>5996.2809999999999</v>
      </c>
      <c r="J75" s="214">
        <f t="shared" si="31"/>
        <v>3.1182320366152344E-2</v>
      </c>
      <c r="K75" s="215">
        <f t="shared" si="32"/>
        <v>3.1702346930651895E-2</v>
      </c>
      <c r="L75" s="52">
        <f t="shared" si="27"/>
        <v>8.0015180022312962E-2</v>
      </c>
      <c r="N75" s="40">
        <f t="shared" si="28"/>
        <v>2.6612467423653778</v>
      </c>
      <c r="O75" s="143">
        <f t="shared" si="28"/>
        <v>2.8394049840681621</v>
      </c>
      <c r="P75" s="52">
        <f t="shared" si="33"/>
        <v>6.6945405274383946E-2</v>
      </c>
    </row>
    <row r="76" spans="1:16" ht="20.100000000000001" customHeight="1" x14ac:dyDescent="0.25">
      <c r="A76" s="38" t="s">
        <v>161</v>
      </c>
      <c r="B76" s="19">
        <v>9343.7300000000032</v>
      </c>
      <c r="C76" s="140">
        <v>8558.6899999999987</v>
      </c>
      <c r="D76" s="247">
        <f t="shared" si="29"/>
        <v>1.6705489637228493E-2</v>
      </c>
      <c r="E76" s="215">
        <f t="shared" si="30"/>
        <v>1.471430553939485E-2</v>
      </c>
      <c r="F76" s="52">
        <f t="shared" si="26"/>
        <v>-8.4017838700390979E-2</v>
      </c>
      <c r="H76" s="19">
        <v>3249.5520000000001</v>
      </c>
      <c r="I76" s="140">
        <v>3610.4489999999996</v>
      </c>
      <c r="J76" s="214">
        <f t="shared" si="31"/>
        <v>1.8250711632974714E-2</v>
      </c>
      <c r="K76" s="215">
        <f t="shared" si="32"/>
        <v>1.9088449452823373E-2</v>
      </c>
      <c r="L76" s="52">
        <f t="shared" si="27"/>
        <v>0.11106054003751885</v>
      </c>
      <c r="N76" s="40">
        <f t="shared" si="28"/>
        <v>3.4777888487788058</v>
      </c>
      <c r="O76" s="143">
        <f t="shared" si="28"/>
        <v>4.2184598343905435</v>
      </c>
      <c r="P76" s="52">
        <f t="shared" si="33"/>
        <v>0.2129718099107189</v>
      </c>
    </row>
    <row r="77" spans="1:16" ht="20.100000000000001" customHeight="1" x14ac:dyDescent="0.25">
      <c r="A77" s="38" t="s">
        <v>160</v>
      </c>
      <c r="B77" s="19">
        <v>8712.7800000000025</v>
      </c>
      <c r="C77" s="140">
        <v>8876.9999999999982</v>
      </c>
      <c r="D77" s="247">
        <f t="shared" si="29"/>
        <v>1.5577425289627552E-2</v>
      </c>
      <c r="E77" s="215">
        <f t="shared" si="30"/>
        <v>1.5261551741353884E-2</v>
      </c>
      <c r="F77" s="52">
        <f t="shared" si="26"/>
        <v>1.8848174750194045E-2</v>
      </c>
      <c r="H77" s="19">
        <v>2913.0900000000006</v>
      </c>
      <c r="I77" s="140">
        <v>3364.7849999999985</v>
      </c>
      <c r="J77" s="214">
        <f t="shared" si="31"/>
        <v>1.6361013933890677E-2</v>
      </c>
      <c r="K77" s="215">
        <f t="shared" si="32"/>
        <v>1.7789623504477773E-2</v>
      </c>
      <c r="L77" s="52">
        <f t="shared" si="27"/>
        <v>0.15505700132848549</v>
      </c>
      <c r="N77" s="40">
        <f t="shared" si="28"/>
        <v>3.3434678713338335</v>
      </c>
      <c r="O77" s="143">
        <f t="shared" si="28"/>
        <v>3.7904528556944905</v>
      </c>
      <c r="P77" s="52">
        <f t="shared" si="33"/>
        <v>0.13368903233466339</v>
      </c>
    </row>
    <row r="78" spans="1:16" ht="20.100000000000001" customHeight="1" x14ac:dyDescent="0.25">
      <c r="A78" s="38" t="s">
        <v>159</v>
      </c>
      <c r="B78" s="19">
        <v>1351.14</v>
      </c>
      <c r="C78" s="140">
        <v>1525.04</v>
      </c>
      <c r="D78" s="247">
        <f t="shared" si="29"/>
        <v>2.4156793131270807E-3</v>
      </c>
      <c r="E78" s="215">
        <f t="shared" si="30"/>
        <v>2.6218854193572525E-3</v>
      </c>
      <c r="F78" s="52">
        <f t="shared" si="26"/>
        <v>0.12870612963867537</v>
      </c>
      <c r="H78" s="19">
        <v>2447.5269999999996</v>
      </c>
      <c r="I78" s="140">
        <v>2996.4819999999986</v>
      </c>
      <c r="J78" s="214">
        <f t="shared" si="31"/>
        <v>1.3746236247618037E-2</v>
      </c>
      <c r="K78" s="215">
        <f t="shared" si="32"/>
        <v>1.5842404973258194E-2</v>
      </c>
      <c r="L78" s="52">
        <f t="shared" si="27"/>
        <v>0.22428966054307026</v>
      </c>
      <c r="N78" s="40">
        <f t="shared" si="28"/>
        <v>18.114532912947581</v>
      </c>
      <c r="O78" s="143">
        <f t="shared" si="28"/>
        <v>19.648546923359376</v>
      </c>
      <c r="P78" s="52">
        <f t="shared" si="33"/>
        <v>8.4684160380163048E-2</v>
      </c>
    </row>
    <row r="79" spans="1:16" ht="20.100000000000001" customHeight="1" x14ac:dyDescent="0.25">
      <c r="A79" s="38" t="s">
        <v>164</v>
      </c>
      <c r="B79" s="19">
        <v>3907.46</v>
      </c>
      <c r="C79" s="140">
        <v>3662.5600000000004</v>
      </c>
      <c r="D79" s="247">
        <f t="shared" si="29"/>
        <v>6.9860786364636844E-3</v>
      </c>
      <c r="E79" s="215">
        <f t="shared" si="30"/>
        <v>6.2967611744748336E-3</v>
      </c>
      <c r="F79" s="52">
        <f t="shared" si="26"/>
        <v>-6.2674985796399615E-2</v>
      </c>
      <c r="H79" s="19">
        <v>1905.3239999999998</v>
      </c>
      <c r="I79" s="140">
        <v>1930.5460000000005</v>
      </c>
      <c r="J79" s="214">
        <f t="shared" si="31"/>
        <v>1.0701019368634787E-2</v>
      </c>
      <c r="K79" s="215">
        <f t="shared" si="32"/>
        <v>1.0206799690938819E-2</v>
      </c>
      <c r="L79" s="52">
        <f t="shared" si="27"/>
        <v>1.3237643571382433E-2</v>
      </c>
      <c r="N79" s="40">
        <f t="shared" si="28"/>
        <v>4.8761190133744163</v>
      </c>
      <c r="O79" s="143">
        <f t="shared" si="28"/>
        <v>5.2710290070333334</v>
      </c>
      <c r="P79" s="52">
        <f t="shared" si="33"/>
        <v>8.0988587968370343E-2</v>
      </c>
    </row>
    <row r="80" spans="1:16" ht="20.100000000000001" customHeight="1" x14ac:dyDescent="0.25">
      <c r="A80" s="38" t="s">
        <v>172</v>
      </c>
      <c r="B80" s="19">
        <v>9936.4199999999983</v>
      </c>
      <c r="C80" s="140">
        <v>8506.9699999999993</v>
      </c>
      <c r="D80" s="247">
        <f t="shared" si="29"/>
        <v>1.7765149607399812E-2</v>
      </c>
      <c r="E80" s="215">
        <f t="shared" si="30"/>
        <v>1.4625387272405685E-2</v>
      </c>
      <c r="F80" s="52">
        <f t="shared" si="26"/>
        <v>-0.14385965971647727</v>
      </c>
      <c r="H80" s="19">
        <v>2186.9909999999995</v>
      </c>
      <c r="I80" s="140">
        <v>1876.8210000000006</v>
      </c>
      <c r="J80" s="214">
        <f t="shared" si="31"/>
        <v>1.2282967647512947E-2</v>
      </c>
      <c r="K80" s="215">
        <f t="shared" si="32"/>
        <v>9.9227555327598953E-3</v>
      </c>
      <c r="L80" s="52">
        <f t="shared" si="27"/>
        <v>-0.14182500065157974</v>
      </c>
      <c r="N80" s="40">
        <f t="shared" si="28"/>
        <v>2.2009848617510128</v>
      </c>
      <c r="O80" s="143">
        <f t="shared" si="28"/>
        <v>2.2062156090829057</v>
      </c>
      <c r="P80" s="52">
        <f t="shared" si="33"/>
        <v>2.3765485273403992E-3</v>
      </c>
    </row>
    <row r="81" spans="1:16" ht="20.100000000000001" customHeight="1" x14ac:dyDescent="0.25">
      <c r="A81" s="38" t="s">
        <v>165</v>
      </c>
      <c r="B81" s="19">
        <v>4622.880000000001</v>
      </c>
      <c r="C81" s="140">
        <v>7386.9699999999993</v>
      </c>
      <c r="D81" s="247">
        <f t="shared" si="29"/>
        <v>8.2651654033400832E-3</v>
      </c>
      <c r="E81" s="215">
        <f t="shared" si="30"/>
        <v>1.2699856355393592E-2</v>
      </c>
      <c r="F81" s="52">
        <f t="shared" si="26"/>
        <v>0.59791515245907267</v>
      </c>
      <c r="H81" s="19">
        <v>918.00599999999997</v>
      </c>
      <c r="I81" s="140">
        <v>1612.232</v>
      </c>
      <c r="J81" s="214">
        <f t="shared" si="31"/>
        <v>5.1558684961313384E-3</v>
      </c>
      <c r="K81" s="215">
        <f t="shared" si="32"/>
        <v>8.5238730801139515E-3</v>
      </c>
      <c r="L81" s="52">
        <f t="shared" si="27"/>
        <v>0.75623253007060953</v>
      </c>
      <c r="N81" s="40">
        <f t="shared" si="28"/>
        <v>1.9857880801578232</v>
      </c>
      <c r="O81" s="143">
        <f t="shared" si="28"/>
        <v>2.1825349229792459</v>
      </c>
      <c r="P81" s="52">
        <f t="shared" si="33"/>
        <v>9.9077461883941828E-2</v>
      </c>
    </row>
    <row r="82" spans="1:16" ht="20.100000000000001" customHeight="1" x14ac:dyDescent="0.25">
      <c r="A82" s="38" t="s">
        <v>169</v>
      </c>
      <c r="B82" s="19">
        <v>2510.6999999999994</v>
      </c>
      <c r="C82" s="140">
        <v>3692.0699999999988</v>
      </c>
      <c r="D82" s="247">
        <f t="shared" si="29"/>
        <v>4.4888361320574921E-3</v>
      </c>
      <c r="E82" s="215">
        <f t="shared" si="30"/>
        <v>6.3474954756900341E-3</v>
      </c>
      <c r="F82" s="52">
        <f t="shared" si="26"/>
        <v>0.47053411399211365</v>
      </c>
      <c r="H82" s="19">
        <v>885.83899999999971</v>
      </c>
      <c r="I82" s="140">
        <v>1280.5890000000002</v>
      </c>
      <c r="J82" s="214">
        <f t="shared" si="31"/>
        <v>4.9752064722283808E-3</v>
      </c>
      <c r="K82" s="215">
        <f t="shared" si="32"/>
        <v>6.770476025652665E-3</v>
      </c>
      <c r="L82" s="52">
        <f t="shared" si="27"/>
        <v>0.44562273731456908</v>
      </c>
      <c r="N82" s="40">
        <f t="shared" si="28"/>
        <v>3.5282550683076428</v>
      </c>
      <c r="O82" s="143">
        <f t="shared" si="28"/>
        <v>3.4684851587320948</v>
      </c>
      <c r="P82" s="52">
        <f t="shared" si="33"/>
        <v>-1.6940359588066032E-2</v>
      </c>
    </row>
    <row r="83" spans="1:16" ht="20.100000000000001" customHeight="1" x14ac:dyDescent="0.25">
      <c r="A83" s="38" t="s">
        <v>167</v>
      </c>
      <c r="B83" s="19">
        <v>4922.1200000000008</v>
      </c>
      <c r="C83" s="140">
        <v>3547.3000000000006</v>
      </c>
      <c r="D83" s="247">
        <f t="shared" si="29"/>
        <v>8.8001713077320385E-3</v>
      </c>
      <c r="E83" s="215">
        <f t="shared" si="30"/>
        <v>6.0986034124258931E-3</v>
      </c>
      <c r="F83" s="52">
        <f t="shared" si="26"/>
        <v>-0.27931460427620619</v>
      </c>
      <c r="H83" s="19">
        <v>1463.2629999999995</v>
      </c>
      <c r="I83" s="140">
        <v>1256.4660000000001</v>
      </c>
      <c r="J83" s="214">
        <f t="shared" si="31"/>
        <v>8.2182377928408171E-3</v>
      </c>
      <c r="K83" s="215">
        <f t="shared" si="32"/>
        <v>6.6429376873045924E-3</v>
      </c>
      <c r="L83" s="52">
        <f t="shared" si="27"/>
        <v>-0.14132592705480793</v>
      </c>
      <c r="N83" s="40">
        <f t="shared" si="28"/>
        <v>2.9728308127392244</v>
      </c>
      <c r="O83" s="143">
        <f t="shared" si="28"/>
        <v>3.5420347870211142</v>
      </c>
      <c r="P83" s="52">
        <f t="shared" si="33"/>
        <v>0.19146867418176888</v>
      </c>
    </row>
    <row r="84" spans="1:16" ht="20.100000000000001" customHeight="1" x14ac:dyDescent="0.25">
      <c r="A84" s="38" t="s">
        <v>166</v>
      </c>
      <c r="B84" s="19">
        <v>6925.44</v>
      </c>
      <c r="C84" s="140">
        <v>3994.6600000000017</v>
      </c>
      <c r="D84" s="247">
        <f t="shared" si="29"/>
        <v>1.2381871710039528E-2</v>
      </c>
      <c r="E84" s="215">
        <f t="shared" si="30"/>
        <v>6.8677154758495828E-3</v>
      </c>
      <c r="F84" s="52">
        <f t="shared" si="26"/>
        <v>-0.42319043988540772</v>
      </c>
      <c r="H84" s="19">
        <v>1695.3040000000001</v>
      </c>
      <c r="I84" s="140">
        <v>1100.298</v>
      </c>
      <c r="J84" s="214">
        <f t="shared" si="31"/>
        <v>9.521467708234416E-3</v>
      </c>
      <c r="K84" s="215">
        <f t="shared" si="32"/>
        <v>5.8172772295198337E-3</v>
      </c>
      <c r="L84" s="52">
        <f t="shared" si="27"/>
        <v>-0.35097304082335679</v>
      </c>
      <c r="N84" s="40">
        <f t="shared" si="28"/>
        <v>2.4479368819887259</v>
      </c>
      <c r="O84" s="143">
        <f t="shared" si="28"/>
        <v>2.7544221535750211</v>
      </c>
      <c r="P84" s="52">
        <f t="shared" si="33"/>
        <v>0.12520145998915777</v>
      </c>
    </row>
    <row r="85" spans="1:16" ht="20.100000000000001" customHeight="1" x14ac:dyDescent="0.25">
      <c r="A85" s="38" t="s">
        <v>174</v>
      </c>
      <c r="B85" s="19">
        <v>5455.53</v>
      </c>
      <c r="C85" s="140">
        <v>3943.1899999999991</v>
      </c>
      <c r="D85" s="247">
        <f t="shared" si="29"/>
        <v>9.753845614180752E-3</v>
      </c>
      <c r="E85" s="215">
        <f t="shared" si="30"/>
        <v>6.7792270148686745E-3</v>
      </c>
      <c r="F85" s="52">
        <f t="shared" si="26"/>
        <v>-0.27721229651381274</v>
      </c>
      <c r="H85" s="19">
        <v>1448.4540000000002</v>
      </c>
      <c r="I85" s="140">
        <v>1029.8710000000003</v>
      </c>
      <c r="J85" s="214">
        <f t="shared" si="31"/>
        <v>8.1350648543641567E-3</v>
      </c>
      <c r="K85" s="215">
        <f t="shared" si="32"/>
        <v>5.4449295714822923E-3</v>
      </c>
      <c r="L85" s="52">
        <f t="shared" si="27"/>
        <v>-0.28898604995395077</v>
      </c>
      <c r="N85" s="40">
        <f t="shared" si="28"/>
        <v>2.6550197689317083</v>
      </c>
      <c r="O85" s="143">
        <f t="shared" si="28"/>
        <v>2.6117711801866017</v>
      </c>
      <c r="P85" s="52">
        <f t="shared" si="33"/>
        <v>-1.628936599688989E-2</v>
      </c>
    </row>
    <row r="86" spans="1:16" ht="20.100000000000001" customHeight="1" x14ac:dyDescent="0.25">
      <c r="A86" s="38" t="s">
        <v>171</v>
      </c>
      <c r="B86" s="19">
        <v>2048.7200000000007</v>
      </c>
      <c r="C86" s="140">
        <v>2584.5600000000004</v>
      </c>
      <c r="D86" s="247">
        <f t="shared" si="29"/>
        <v>3.6628702594769707E-3</v>
      </c>
      <c r="E86" s="215">
        <f t="shared" si="30"/>
        <v>4.4434376668506942E-3</v>
      </c>
      <c r="F86" s="52">
        <f t="shared" si="26"/>
        <v>0.26154867429419321</v>
      </c>
      <c r="H86" s="19">
        <v>680.98800000000006</v>
      </c>
      <c r="I86" s="140">
        <v>831.89999999999986</v>
      </c>
      <c r="J86" s="214">
        <f t="shared" si="31"/>
        <v>3.8246858685493214E-3</v>
      </c>
      <c r="K86" s="215">
        <f t="shared" si="32"/>
        <v>4.3982565879766653E-3</v>
      </c>
      <c r="L86" s="52">
        <f t="shared" si="27"/>
        <v>0.22160742920580068</v>
      </c>
      <c r="N86" s="40">
        <f t="shared" si="28"/>
        <v>3.3239681362021156</v>
      </c>
      <c r="O86" s="143">
        <f t="shared" si="28"/>
        <v>3.2187296870647222</v>
      </c>
      <c r="P86" s="52">
        <f t="shared" si="33"/>
        <v>-3.1660486751126413E-2</v>
      </c>
    </row>
    <row r="87" spans="1:16" ht="20.100000000000001" customHeight="1" x14ac:dyDescent="0.25">
      <c r="A87" s="38" t="s">
        <v>173</v>
      </c>
      <c r="B87" s="19">
        <v>934.7600000000001</v>
      </c>
      <c r="C87" s="140">
        <v>3148.7700000000004</v>
      </c>
      <c r="D87" s="247">
        <f t="shared" si="29"/>
        <v>1.6712408741793375E-3</v>
      </c>
      <c r="E87" s="215">
        <f t="shared" si="30"/>
        <v>5.4134410585358669E-3</v>
      </c>
      <c r="F87" s="52">
        <f t="shared" si="26"/>
        <v>2.368533099405195</v>
      </c>
      <c r="H87" s="19">
        <v>185.30800000000005</v>
      </c>
      <c r="I87" s="140">
        <v>684.59700000000009</v>
      </c>
      <c r="J87" s="214">
        <f t="shared" si="31"/>
        <v>1.040759732813409E-3</v>
      </c>
      <c r="K87" s="215">
        <f t="shared" si="32"/>
        <v>3.6194653989170119E-3</v>
      </c>
      <c r="L87" s="52">
        <f t="shared" si="27"/>
        <v>2.6943736913678844</v>
      </c>
      <c r="N87" s="40">
        <f t="shared" si="28"/>
        <v>1.9824125978860887</v>
      </c>
      <c r="O87" s="143">
        <f t="shared" si="28"/>
        <v>2.174172772225345</v>
      </c>
      <c r="P87" s="52">
        <f t="shared" si="33"/>
        <v>9.6730708099684412E-2</v>
      </c>
    </row>
    <row r="88" spans="1:16" ht="20.100000000000001" customHeight="1" x14ac:dyDescent="0.25">
      <c r="A88" s="38" t="s">
        <v>163</v>
      </c>
      <c r="B88" s="19">
        <v>2380.6800000000007</v>
      </c>
      <c r="C88" s="140">
        <v>1790.6100000000001</v>
      </c>
      <c r="D88" s="247">
        <f t="shared" si="29"/>
        <v>4.2563756732650797E-3</v>
      </c>
      <c r="E88" s="215">
        <f t="shared" si="30"/>
        <v>3.0784597458134153E-3</v>
      </c>
      <c r="F88" s="52">
        <f t="shared" ref="F88:F94" si="34">(C88-B88)/B88</f>
        <v>-0.24785775492716386</v>
      </c>
      <c r="H88" s="19">
        <v>812.654</v>
      </c>
      <c r="I88" s="140">
        <v>597.87800000000004</v>
      </c>
      <c r="J88" s="214">
        <f t="shared" si="31"/>
        <v>4.5641718647319481E-3</v>
      </c>
      <c r="K88" s="215">
        <f t="shared" si="32"/>
        <v>3.160981911655624E-3</v>
      </c>
      <c r="L88" s="52">
        <f t="shared" ref="L88:L95" si="35">(I88-H88)/H88</f>
        <v>-0.2642895992636472</v>
      </c>
      <c r="N88" s="40">
        <f t="shared" si="28"/>
        <v>3.4135373086681104</v>
      </c>
      <c r="O88" s="143">
        <f t="shared" si="28"/>
        <v>3.3389626998620581</v>
      </c>
      <c r="P88" s="52">
        <f t="shared" si="33"/>
        <v>-2.1846724398377763E-2</v>
      </c>
    </row>
    <row r="89" spans="1:16" ht="20.100000000000001" customHeight="1" x14ac:dyDescent="0.25">
      <c r="A89" s="38" t="s">
        <v>168</v>
      </c>
      <c r="B89" s="19">
        <v>3528.0900000000006</v>
      </c>
      <c r="C89" s="140">
        <v>2806.7000000000007</v>
      </c>
      <c r="D89" s="247">
        <f t="shared" si="29"/>
        <v>6.3078097220499157E-3</v>
      </c>
      <c r="E89" s="215">
        <f t="shared" si="30"/>
        <v>4.8253460935516468E-3</v>
      </c>
      <c r="F89" s="52">
        <f t="shared" si="34"/>
        <v>-0.20447040750094236</v>
      </c>
      <c r="H89" s="19">
        <v>723.88700000000017</v>
      </c>
      <c r="I89" s="140">
        <v>588.50500000000011</v>
      </c>
      <c r="J89" s="214">
        <f t="shared" si="31"/>
        <v>4.0656228587384255E-3</v>
      </c>
      <c r="K89" s="215">
        <f t="shared" si="32"/>
        <v>3.1114268461440177E-3</v>
      </c>
      <c r="L89" s="52">
        <f t="shared" si="35"/>
        <v>-0.18702090243366717</v>
      </c>
      <c r="N89" s="40">
        <f t="shared" si="28"/>
        <v>2.0517815588604602</v>
      </c>
      <c r="O89" s="143">
        <f t="shared" si="28"/>
        <v>2.0967862614458261</v>
      </c>
      <c r="P89" s="52">
        <f t="shared" si="33"/>
        <v>2.1934451253359109E-2</v>
      </c>
    </row>
    <row r="90" spans="1:16" ht="20.100000000000001" customHeight="1" x14ac:dyDescent="0.25">
      <c r="A90" s="38" t="s">
        <v>170</v>
      </c>
      <c r="B90" s="19">
        <v>3512.5000000000009</v>
      </c>
      <c r="C90" s="140">
        <v>2519.5100000000002</v>
      </c>
      <c r="D90" s="247">
        <f t="shared" si="29"/>
        <v>6.2799366367355513E-3</v>
      </c>
      <c r="E90" s="215">
        <f t="shared" si="30"/>
        <v>4.3316021435010179E-3</v>
      </c>
      <c r="F90" s="52">
        <f t="shared" si="34"/>
        <v>-0.28270177935943075</v>
      </c>
      <c r="H90" s="19">
        <v>785.43999999999994</v>
      </c>
      <c r="I90" s="140">
        <v>556.75699999999983</v>
      </c>
      <c r="J90" s="214">
        <f t="shared" si="31"/>
        <v>4.4113277599508042E-3</v>
      </c>
      <c r="K90" s="215">
        <f t="shared" si="32"/>
        <v>2.9435751209906528E-3</v>
      </c>
      <c r="L90" s="52">
        <f t="shared" si="35"/>
        <v>-0.29115272968017941</v>
      </c>
      <c r="N90" s="40">
        <f t="shared" si="28"/>
        <v>2.236128113879003</v>
      </c>
      <c r="O90" s="143">
        <f t="shared" si="28"/>
        <v>2.2097828546026799</v>
      </c>
      <c r="P90" s="52">
        <f t="shared" si="33"/>
        <v>-1.1781641272164018E-2</v>
      </c>
    </row>
    <row r="91" spans="1:16" ht="20.100000000000001" customHeight="1" x14ac:dyDescent="0.25">
      <c r="A91" s="38" t="s">
        <v>162</v>
      </c>
      <c r="B91" s="19">
        <v>2419.4499999999985</v>
      </c>
      <c r="C91" s="140">
        <v>2319.7100000000005</v>
      </c>
      <c r="D91" s="247">
        <f t="shared" si="29"/>
        <v>4.3256918706761037E-3</v>
      </c>
      <c r="E91" s="215">
        <f t="shared" si="30"/>
        <v>3.9881011816983256E-3</v>
      </c>
      <c r="F91" s="52">
        <f t="shared" si="34"/>
        <v>-4.1224245179688784E-2</v>
      </c>
      <c r="H91" s="19">
        <v>632.375</v>
      </c>
      <c r="I91" s="140">
        <v>556.61</v>
      </c>
      <c r="J91" s="214">
        <f t="shared" si="31"/>
        <v>3.5516568957512859E-3</v>
      </c>
      <c r="K91" s="215">
        <f t="shared" si="32"/>
        <v>2.9427979317630634E-3</v>
      </c>
      <c r="L91" s="52">
        <f t="shared" si="35"/>
        <v>-0.11981023917770309</v>
      </c>
      <c r="N91" s="40">
        <f t="shared" si="28"/>
        <v>2.613713860588152</v>
      </c>
      <c r="O91" s="143">
        <f t="shared" si="28"/>
        <v>2.3994809696039585</v>
      </c>
      <c r="P91" s="52">
        <f t="shared" ref="P91:P93" si="36">(O91-N91)/N91</f>
        <v>-8.1964936642293998E-2</v>
      </c>
    </row>
    <row r="92" spans="1:16" ht="20.100000000000001" customHeight="1" x14ac:dyDescent="0.25">
      <c r="A92" s="38" t="s">
        <v>175</v>
      </c>
      <c r="B92" s="19">
        <v>5.1100000000000003</v>
      </c>
      <c r="C92" s="140">
        <v>2648.63</v>
      </c>
      <c r="D92" s="247">
        <f t="shared" si="29"/>
        <v>9.1360786373576258E-6</v>
      </c>
      <c r="E92" s="215">
        <f t="shared" si="30"/>
        <v>4.5535883506479836E-3</v>
      </c>
      <c r="F92" s="52">
        <f t="shared" si="34"/>
        <v>517.32289628180035</v>
      </c>
      <c r="H92" s="19">
        <v>2.0709999999999997</v>
      </c>
      <c r="I92" s="140">
        <v>506.58299999999997</v>
      </c>
      <c r="J92" s="214">
        <f t="shared" si="31"/>
        <v>1.1631518372960526E-5</v>
      </c>
      <c r="K92" s="215">
        <f t="shared" si="32"/>
        <v>2.6783051053095126E-3</v>
      </c>
      <c r="L92" s="52">
        <f t="shared" si="35"/>
        <v>243.60791887976822</v>
      </c>
      <c r="N92" s="40">
        <f t="shared" si="28"/>
        <v>4.052837573385518</v>
      </c>
      <c r="O92" s="143">
        <f t="shared" si="28"/>
        <v>1.9126227521397854</v>
      </c>
      <c r="P92" s="52">
        <f t="shared" si="36"/>
        <v>-0.528078113788783</v>
      </c>
    </row>
    <row r="93" spans="1:16" ht="20.100000000000001" customHeight="1" x14ac:dyDescent="0.25">
      <c r="A93" s="38" t="s">
        <v>212</v>
      </c>
      <c r="B93" s="19">
        <v>786.7399999999999</v>
      </c>
      <c r="C93" s="140">
        <v>725.7</v>
      </c>
      <c r="D93" s="247">
        <f t="shared" si="29"/>
        <v>1.4065985336897723E-3</v>
      </c>
      <c r="E93" s="215">
        <f t="shared" si="30"/>
        <v>1.2476408807818539E-3</v>
      </c>
      <c r="F93" s="52">
        <f t="shared" si="34"/>
        <v>-7.7585987746904769E-2</v>
      </c>
      <c r="H93" s="19">
        <v>736.61399999999981</v>
      </c>
      <c r="I93" s="140">
        <v>464.95199999999994</v>
      </c>
      <c r="J93" s="214">
        <f t="shared" si="31"/>
        <v>4.1371024986865974E-3</v>
      </c>
      <c r="K93" s="215">
        <f t="shared" si="32"/>
        <v>2.4582019438549427E-3</v>
      </c>
      <c r="L93" s="52">
        <f t="shared" si="35"/>
        <v>-0.36879831227752924</v>
      </c>
      <c r="N93" s="40">
        <f t="shared" si="28"/>
        <v>9.3628644787350321</v>
      </c>
      <c r="O93" s="143">
        <f t="shared" si="28"/>
        <v>6.4069450186027277</v>
      </c>
      <c r="P93" s="52">
        <f t="shared" si="36"/>
        <v>-0.31570674411082189</v>
      </c>
    </row>
    <row r="94" spans="1:16" ht="20.100000000000001" customHeight="1" x14ac:dyDescent="0.25">
      <c r="A94" s="38" t="s">
        <v>179</v>
      </c>
      <c r="B94" s="19">
        <v>1100.3799999999994</v>
      </c>
      <c r="C94" s="140">
        <v>1261.7899999999997</v>
      </c>
      <c r="D94" s="247">
        <f t="shared" si="29"/>
        <v>1.9673499434394478E-3</v>
      </c>
      <c r="E94" s="215">
        <f t="shared" si="30"/>
        <v>2.1692996926577579E-3</v>
      </c>
      <c r="F94" s="52">
        <f t="shared" si="34"/>
        <v>0.14668569039786292</v>
      </c>
      <c r="H94" s="19">
        <v>384.93499999999989</v>
      </c>
      <c r="I94" s="140">
        <v>415.31600000000009</v>
      </c>
      <c r="J94" s="214">
        <f t="shared" si="31"/>
        <v>2.16194037899351E-3</v>
      </c>
      <c r="K94" s="215">
        <f t="shared" si="32"/>
        <v>2.1957763350067528E-3</v>
      </c>
      <c r="L94" s="52">
        <f t="shared" si="35"/>
        <v>7.8925013313936657E-2</v>
      </c>
      <c r="N94" s="40">
        <f t="shared" ref="N94" si="37">(H94/B94)*10</f>
        <v>3.4982006216034467</v>
      </c>
      <c r="O94" s="143">
        <f t="shared" ref="O94" si="38">(I94/C94)*10</f>
        <v>3.2914827348449438</v>
      </c>
      <c r="P94" s="52">
        <f t="shared" ref="P94" si="39">(O94-N94)/N94</f>
        <v>-5.9092633361819885E-2</v>
      </c>
    </row>
    <row r="95" spans="1:16" ht="20.100000000000001" customHeight="1" thickBot="1" x14ac:dyDescent="0.3">
      <c r="A95" s="8" t="s">
        <v>17</v>
      </c>
      <c r="B95" s="19">
        <f>B96-SUM(B68:B94)</f>
        <v>14391.970000000205</v>
      </c>
      <c r="C95" s="140">
        <f>C96-SUM(C68:C94)</f>
        <v>14706.440000000061</v>
      </c>
      <c r="D95" s="247">
        <f t="shared" si="29"/>
        <v>2.573114866271892E-2</v>
      </c>
      <c r="E95" s="215">
        <f t="shared" si="30"/>
        <v>2.5283665088556652E-2</v>
      </c>
      <c r="F95" s="52">
        <f>(C95-B95)/B95</f>
        <v>2.1850379065538016E-2</v>
      </c>
      <c r="H95" s="19">
        <f>H96-SUM(H68:H94)</f>
        <v>4778.4619999999122</v>
      </c>
      <c r="I95" s="140">
        <f>I96-SUM(I68:I94)</f>
        <v>4924.918999999878</v>
      </c>
      <c r="J95" s="214">
        <f t="shared" si="31"/>
        <v>2.6837647777640118E-2</v>
      </c>
      <c r="K95" s="215">
        <f t="shared" si="32"/>
        <v>2.6038054377931143E-2</v>
      </c>
      <c r="L95" s="52">
        <f t="shared" si="35"/>
        <v>3.0649401418274009E-2</v>
      </c>
      <c r="N95" s="40">
        <f t="shared" si="28"/>
        <v>3.3202278770730098</v>
      </c>
      <c r="O95" s="143">
        <f t="shared" si="28"/>
        <v>3.3488179328238905</v>
      </c>
      <c r="P95" s="52">
        <f>(O95-N95)/N95</f>
        <v>8.6108715453845994E-3</v>
      </c>
    </row>
    <row r="96" spans="1:16" ht="26.25" customHeight="1" thickBot="1" x14ac:dyDescent="0.3">
      <c r="A96" s="12" t="s">
        <v>18</v>
      </c>
      <c r="B96" s="17">
        <v>559320.93000000005</v>
      </c>
      <c r="C96" s="145">
        <v>581657.75999999989</v>
      </c>
      <c r="D96" s="243">
        <f>SUM(D68:D95)</f>
        <v>1.0000000000000004</v>
      </c>
      <c r="E96" s="244">
        <f>SUM(E68:E95)</f>
        <v>1.0000000000000007</v>
      </c>
      <c r="F96" s="57">
        <f>(C96-B96)/B96</f>
        <v>3.9935623363852736E-2</v>
      </c>
      <c r="G96" s="1"/>
      <c r="H96" s="17">
        <v>178050.70099999988</v>
      </c>
      <c r="I96" s="145">
        <v>189143.12599999984</v>
      </c>
      <c r="J96" s="255">
        <f t="shared" si="31"/>
        <v>1</v>
      </c>
      <c r="K96" s="244">
        <f t="shared" si="32"/>
        <v>1</v>
      </c>
      <c r="L96" s="57">
        <f>(I96-H96)/H96</f>
        <v>6.2299249245864899E-2</v>
      </c>
      <c r="M96" s="1"/>
      <c r="N96" s="37">
        <f t="shared" si="28"/>
        <v>3.1833369975981385</v>
      </c>
      <c r="O96" s="150">
        <f t="shared" si="28"/>
        <v>3.2517940790474431</v>
      </c>
      <c r="P96" s="57">
        <f>(O96-N96)/N96</f>
        <v>2.1504817586374368E-2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topLeftCell="A3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33" t="s">
        <v>16</v>
      </c>
      <c r="B4" s="316"/>
      <c r="C4" s="316"/>
      <c r="D4" s="316"/>
      <c r="E4" s="352" t="s">
        <v>1</v>
      </c>
      <c r="F4" s="350"/>
      <c r="G4" s="345" t="s">
        <v>104</v>
      </c>
      <c r="H4" s="345"/>
      <c r="I4" s="130" t="s">
        <v>0</v>
      </c>
      <c r="K4" s="346" t="s">
        <v>19</v>
      </c>
      <c r="L4" s="345"/>
      <c r="M4" s="355" t="s">
        <v>104</v>
      </c>
      <c r="N4" s="356"/>
      <c r="O4" s="130" t="s">
        <v>0</v>
      </c>
      <c r="Q4" s="344" t="s">
        <v>22</v>
      </c>
      <c r="R4" s="345"/>
      <c r="S4" s="130" t="s">
        <v>0</v>
      </c>
    </row>
    <row r="5" spans="1:19" x14ac:dyDescent="0.25">
      <c r="A5" s="351"/>
      <c r="B5" s="317"/>
      <c r="C5" s="317"/>
      <c r="D5" s="317"/>
      <c r="E5" s="353" t="s">
        <v>183</v>
      </c>
      <c r="F5" s="343"/>
      <c r="G5" s="347" t="str">
        <f>E5</f>
        <v>jan-ago</v>
      </c>
      <c r="H5" s="347"/>
      <c r="I5" s="131" t="s">
        <v>151</v>
      </c>
      <c r="K5" s="342" t="str">
        <f>E5</f>
        <v>jan-ago</v>
      </c>
      <c r="L5" s="347"/>
      <c r="M5" s="348" t="str">
        <f>E5</f>
        <v>jan-ago</v>
      </c>
      <c r="N5" s="349"/>
      <c r="O5" s="131" t="str">
        <f>I5</f>
        <v>2023/2022</v>
      </c>
      <c r="Q5" s="342" t="str">
        <f>E5</f>
        <v>jan-ago</v>
      </c>
      <c r="R5" s="343"/>
      <c r="S5" s="131" t="str">
        <f>O5</f>
        <v>2023/2022</v>
      </c>
    </row>
    <row r="6" spans="1:19" ht="19.5" customHeight="1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211700.43</v>
      </c>
      <c r="F7" s="145">
        <v>208233.97999999972</v>
      </c>
      <c r="G7" s="243">
        <f>E7/E15</f>
        <v>0.44318279377385789</v>
      </c>
      <c r="H7" s="244">
        <f>F7/F15</f>
        <v>0.42621632872462961</v>
      </c>
      <c r="I7" s="164">
        <f t="shared" ref="I7:I18" si="0">(F7-E7)/E7</f>
        <v>-1.6374317236862834E-2</v>
      </c>
      <c r="J7" s="1"/>
      <c r="K7" s="17">
        <v>56787.07999999998</v>
      </c>
      <c r="L7" s="145">
        <v>56371.468999999983</v>
      </c>
      <c r="M7" s="243">
        <f>K7/K15</f>
        <v>0.35998752334080331</v>
      </c>
      <c r="N7" s="244">
        <f>L7/L15</f>
        <v>0.3413147932723733</v>
      </c>
      <c r="O7" s="164">
        <f t="shared" ref="O7:O18" si="1">(L7-K7)/K7</f>
        <v>-7.3187598305811336E-3</v>
      </c>
      <c r="P7" s="1"/>
      <c r="Q7" s="187">
        <f t="shared" ref="Q7:Q18" si="2">(K7/E7)*10</f>
        <v>2.6824262945521644</v>
      </c>
      <c r="R7" s="188">
        <f t="shared" ref="R7:R18" si="3">(L7/F7)*10</f>
        <v>2.707121527427947</v>
      </c>
      <c r="S7" s="55">
        <f>(R7-Q7)/Q7</f>
        <v>9.2063043543589625E-3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193081.84</v>
      </c>
      <c r="F8" s="181">
        <v>194810.99999999974</v>
      </c>
      <c r="G8" s="245">
        <f>E8/E7</f>
        <v>0.91205218619537054</v>
      </c>
      <c r="H8" s="246">
        <f>F8/F7</f>
        <v>0.93553895478538129</v>
      </c>
      <c r="I8" s="206">
        <f t="shared" si="0"/>
        <v>8.9555807009076647E-3</v>
      </c>
      <c r="K8" s="180">
        <v>54260.344999999979</v>
      </c>
      <c r="L8" s="181">
        <v>54224.787999999986</v>
      </c>
      <c r="M8" s="250">
        <f>K8/K7</f>
        <v>0.95550510785199727</v>
      </c>
      <c r="N8" s="246">
        <f>L8/L7</f>
        <v>0.96191901616046238</v>
      </c>
      <c r="O8" s="207">
        <f t="shared" si="1"/>
        <v>-6.5530361076755847E-4</v>
      </c>
      <c r="Q8" s="189">
        <f t="shared" si="2"/>
        <v>2.810225187412756</v>
      </c>
      <c r="R8" s="190">
        <f t="shared" si="3"/>
        <v>2.78345617033946</v>
      </c>
      <c r="S8" s="182">
        <f t="shared" ref="S8:S18" si="4">(R8-Q8)/Q8</f>
        <v>-9.5255772360153552E-3</v>
      </c>
    </row>
    <row r="9" spans="1:19" ht="24" customHeight="1" x14ac:dyDescent="0.25">
      <c r="A9" s="8"/>
      <c r="B9" t="s">
        <v>37</v>
      </c>
      <c r="E9" s="19">
        <v>18611.560000000001</v>
      </c>
      <c r="F9" s="140">
        <v>13403.430000000002</v>
      </c>
      <c r="G9" s="247">
        <f>E9/E7</f>
        <v>8.7914606503161102E-2</v>
      </c>
      <c r="H9" s="215">
        <f>F9/F7</f>
        <v>6.4367160441345939E-2</v>
      </c>
      <c r="I9" s="182">
        <f t="shared" si="0"/>
        <v>-0.27983307148890252</v>
      </c>
      <c r="K9" s="19">
        <v>2514.1780000000008</v>
      </c>
      <c r="L9" s="140">
        <v>2106.5020000000004</v>
      </c>
      <c r="M9" s="247">
        <f>K9/K7</f>
        <v>4.4273767906361831E-2</v>
      </c>
      <c r="N9" s="215">
        <f>L9/L7</f>
        <v>3.7368229662420205E-2</v>
      </c>
      <c r="O9" s="182">
        <f t="shared" si="1"/>
        <v>-0.16215081032448786</v>
      </c>
      <c r="Q9" s="189">
        <f t="shared" si="2"/>
        <v>1.3508690297857895</v>
      </c>
      <c r="R9" s="190">
        <f t="shared" si="3"/>
        <v>1.5716141316066112</v>
      </c>
      <c r="S9" s="182">
        <f t="shared" si="4"/>
        <v>0.16340969920364953</v>
      </c>
    </row>
    <row r="10" spans="1:19" ht="24" customHeight="1" thickBot="1" x14ac:dyDescent="0.3">
      <c r="A10" s="8"/>
      <c r="B10" t="s">
        <v>36</v>
      </c>
      <c r="E10" s="19">
        <v>7.03</v>
      </c>
      <c r="F10" s="140">
        <v>19.55</v>
      </c>
      <c r="G10" s="247">
        <f>E10/E7</f>
        <v>3.3207301468400423E-5</v>
      </c>
      <c r="H10" s="215">
        <f>F10/F7</f>
        <v>9.3884773272834854E-5</v>
      </c>
      <c r="I10" s="186">
        <f t="shared" si="0"/>
        <v>1.7809388335704124</v>
      </c>
      <c r="K10" s="19">
        <v>12.556999999999999</v>
      </c>
      <c r="L10" s="140">
        <v>40.178999999999995</v>
      </c>
      <c r="M10" s="247">
        <f>K10/K7</f>
        <v>2.2112424164088033E-4</v>
      </c>
      <c r="N10" s="215">
        <f>L10/L7</f>
        <v>7.1275417711750611E-4</v>
      </c>
      <c r="O10" s="209">
        <f t="shared" si="1"/>
        <v>2.1997292346898143</v>
      </c>
      <c r="Q10" s="189">
        <f t="shared" si="2"/>
        <v>17.862019914651491</v>
      </c>
      <c r="R10" s="190">
        <f t="shared" si="3"/>
        <v>20.551918158567769</v>
      </c>
      <c r="S10" s="182">
        <f t="shared" si="4"/>
        <v>0.15059317237183598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265981.53999999963</v>
      </c>
      <c r="F11" s="145">
        <v>280330.08000000037</v>
      </c>
      <c r="G11" s="243">
        <f>E11/E15</f>
        <v>0.55681720622614217</v>
      </c>
      <c r="H11" s="244">
        <f>F11/F15</f>
        <v>0.57378367127537033</v>
      </c>
      <c r="I11" s="164">
        <f t="shared" si="0"/>
        <v>5.3945623444396767E-2</v>
      </c>
      <c r="J11" s="1"/>
      <c r="K11" s="17">
        <v>100960.27599999995</v>
      </c>
      <c r="L11" s="145">
        <v>108788.29</v>
      </c>
      <c r="M11" s="243">
        <f>K11/K15</f>
        <v>0.64001247665919681</v>
      </c>
      <c r="N11" s="244">
        <f>L11/L15</f>
        <v>0.65868520672762676</v>
      </c>
      <c r="O11" s="164">
        <f t="shared" si="1"/>
        <v>7.7535584391627874E-2</v>
      </c>
      <c r="Q11" s="191">
        <f t="shared" si="2"/>
        <v>3.7957625179551968</v>
      </c>
      <c r="R11" s="192">
        <f t="shared" si="3"/>
        <v>3.8807212554571331</v>
      </c>
      <c r="S11" s="57">
        <f t="shared" si="4"/>
        <v>2.2382521851684264E-2</v>
      </c>
    </row>
    <row r="12" spans="1:19" s="3" customFormat="1" ht="24" customHeight="1" x14ac:dyDescent="0.25">
      <c r="A12" s="46"/>
      <c r="B12" s="3" t="s">
        <v>33</v>
      </c>
      <c r="E12" s="31">
        <v>260470.82999999964</v>
      </c>
      <c r="F12" s="141">
        <v>275253.17000000039</v>
      </c>
      <c r="G12" s="247">
        <f>E12/E11</f>
        <v>0.97928160728748315</v>
      </c>
      <c r="H12" s="215">
        <f>F12/F11</f>
        <v>0.98188952823043474</v>
      </c>
      <c r="I12" s="206">
        <f t="shared" si="0"/>
        <v>5.675238183101261E-2</v>
      </c>
      <c r="K12" s="31">
        <v>99661.222999999954</v>
      </c>
      <c r="L12" s="141">
        <v>107316.13399999999</v>
      </c>
      <c r="M12" s="247">
        <f>K12/K11</f>
        <v>0.9871330284398192</v>
      </c>
      <c r="N12" s="215">
        <f>L12/L11</f>
        <v>0.98646769794800526</v>
      </c>
      <c r="O12" s="206">
        <f t="shared" si="1"/>
        <v>7.6809322317869203E-2</v>
      </c>
      <c r="Q12" s="189">
        <f t="shared" si="2"/>
        <v>3.8261951635812768</v>
      </c>
      <c r="R12" s="190">
        <f t="shared" si="3"/>
        <v>3.8988155522423176</v>
      </c>
      <c r="S12" s="182">
        <f t="shared" si="4"/>
        <v>1.8979792079677642E-2</v>
      </c>
    </row>
    <row r="13" spans="1:19" ht="24" customHeight="1" x14ac:dyDescent="0.25">
      <c r="A13" s="8"/>
      <c r="B13" s="3" t="s">
        <v>37</v>
      </c>
      <c r="D13" s="3"/>
      <c r="E13" s="19">
        <v>5491.2900000000018</v>
      </c>
      <c r="F13" s="140">
        <v>4976.7199999999975</v>
      </c>
      <c r="G13" s="247">
        <f>E13/E11</f>
        <v>2.0645380126756201E-2</v>
      </c>
      <c r="H13" s="215">
        <f>F13/F11</f>
        <v>1.775307166466043E-2</v>
      </c>
      <c r="I13" s="182">
        <f t="shared" si="0"/>
        <v>-9.370657896414214E-2</v>
      </c>
      <c r="K13" s="19">
        <v>1285.1559999999999</v>
      </c>
      <c r="L13" s="140">
        <v>1438.6709999999998</v>
      </c>
      <c r="M13" s="247">
        <f>K13/K11</f>
        <v>1.2729323362784791E-2</v>
      </c>
      <c r="N13" s="215">
        <f>L13/L11</f>
        <v>1.3224502379805768E-2</v>
      </c>
      <c r="O13" s="182">
        <f t="shared" si="1"/>
        <v>0.11945242445275117</v>
      </c>
      <c r="Q13" s="189">
        <f t="shared" si="2"/>
        <v>2.3403535416996726</v>
      </c>
      <c r="R13" s="190">
        <f t="shared" si="3"/>
        <v>2.8908015721197913</v>
      </c>
      <c r="S13" s="182">
        <f t="shared" si="4"/>
        <v>0.23519866576242066</v>
      </c>
    </row>
    <row r="14" spans="1:19" ht="24" customHeight="1" thickBot="1" x14ac:dyDescent="0.3">
      <c r="A14" s="8"/>
      <c r="B14" t="s">
        <v>36</v>
      </c>
      <c r="E14" s="19">
        <v>19.419999999999998</v>
      </c>
      <c r="F14" s="140">
        <v>100.19</v>
      </c>
      <c r="G14" s="247">
        <f>E14/E11</f>
        <v>7.3012585760651001E-5</v>
      </c>
      <c r="H14" s="215">
        <f>F14/F11</f>
        <v>3.5740010490490308E-4</v>
      </c>
      <c r="I14" s="182">
        <f t="shared" si="0"/>
        <v>4.159114315139032</v>
      </c>
      <c r="K14" s="19">
        <v>13.896999999999998</v>
      </c>
      <c r="L14" s="140">
        <v>33.485000000000007</v>
      </c>
      <c r="M14" s="247">
        <f>K14/K11</f>
        <v>1.376481973959739E-4</v>
      </c>
      <c r="N14" s="215">
        <f>L14/L11</f>
        <v>3.077996721889829E-4</v>
      </c>
      <c r="O14" s="182">
        <f t="shared" si="1"/>
        <v>1.4095128444988134</v>
      </c>
      <c r="Q14" s="189">
        <f t="shared" ref="Q14" si="5">(K14/E14)*10</f>
        <v>7.156024716786817</v>
      </c>
      <c r="R14" s="190">
        <f t="shared" ref="R14" si="6">(L14/F14)*10</f>
        <v>3.3421499151611944</v>
      </c>
      <c r="S14" s="182">
        <f t="shared" ref="S14" si="7">(R14-Q14)/Q14</f>
        <v>-0.53295998163322733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477681.96999999962</v>
      </c>
      <c r="F15" s="145">
        <v>488564.06000000011</v>
      </c>
      <c r="G15" s="243">
        <f>G7+G11</f>
        <v>1</v>
      </c>
      <c r="H15" s="244">
        <f>H7+H11</f>
        <v>1</v>
      </c>
      <c r="I15" s="164">
        <f t="shared" si="0"/>
        <v>2.2781035675264235E-2</v>
      </c>
      <c r="J15" s="1"/>
      <c r="K15" s="17">
        <v>157747.35599999991</v>
      </c>
      <c r="L15" s="145">
        <v>165159.75899999996</v>
      </c>
      <c r="M15" s="243">
        <f>M7+M11</f>
        <v>1</v>
      </c>
      <c r="N15" s="244">
        <f>N7+N11</f>
        <v>1</v>
      </c>
      <c r="O15" s="164">
        <f t="shared" si="1"/>
        <v>4.6989079170366911E-2</v>
      </c>
      <c r="Q15" s="191">
        <f t="shared" si="2"/>
        <v>3.3023510600578043</v>
      </c>
      <c r="R15" s="192">
        <f t="shared" si="3"/>
        <v>3.3805138879843089</v>
      </c>
      <c r="S15" s="57">
        <f t="shared" si="4"/>
        <v>2.3668842744155847E-2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453552.66999999963</v>
      </c>
      <c r="F16" s="181">
        <f t="shared" ref="F16:F17" si="8">F8+F12</f>
        <v>470064.17000000016</v>
      </c>
      <c r="G16" s="245">
        <f>E16/E15</f>
        <v>0.94948668462408159</v>
      </c>
      <c r="H16" s="246">
        <f>F16/F15</f>
        <v>0.96213415698240279</v>
      </c>
      <c r="I16" s="207">
        <f t="shared" si="0"/>
        <v>3.6404812697939881E-2</v>
      </c>
      <c r="J16" s="3"/>
      <c r="K16" s="180">
        <f t="shared" ref="K16:L18" si="9">K8+K12</f>
        <v>153921.56799999994</v>
      </c>
      <c r="L16" s="181">
        <f t="shared" si="9"/>
        <v>161540.92199999996</v>
      </c>
      <c r="M16" s="250">
        <f>K16/K15</f>
        <v>0.97574737163898984</v>
      </c>
      <c r="N16" s="246">
        <f>L16/L15</f>
        <v>0.97808886969858078</v>
      </c>
      <c r="O16" s="207">
        <f t="shared" si="1"/>
        <v>4.9501535743191133E-2</v>
      </c>
      <c r="P16" s="3"/>
      <c r="Q16" s="189">
        <f t="shared" si="2"/>
        <v>3.3936867354347195</v>
      </c>
      <c r="R16" s="190">
        <f t="shared" si="3"/>
        <v>3.4365716919032545</v>
      </c>
      <c r="S16" s="182">
        <f t="shared" si="4"/>
        <v>1.2636686828149902E-2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24102.850000000002</v>
      </c>
      <c r="F17" s="140">
        <f t="shared" si="8"/>
        <v>18380.150000000001</v>
      </c>
      <c r="G17" s="248">
        <f>E17/E15</f>
        <v>5.0457943807257412E-2</v>
      </c>
      <c r="H17" s="215">
        <f>F17/F15</f>
        <v>3.7620757449903286E-2</v>
      </c>
      <c r="I17" s="182">
        <f t="shared" si="0"/>
        <v>-0.23742835390835523</v>
      </c>
      <c r="K17" s="19">
        <f t="shared" si="9"/>
        <v>3799.3340000000007</v>
      </c>
      <c r="L17" s="140">
        <f t="shared" si="9"/>
        <v>3545.1730000000002</v>
      </c>
      <c r="M17" s="247">
        <f>K17/K15</f>
        <v>2.4084929829188407E-2</v>
      </c>
      <c r="N17" s="215">
        <f>L17/L15</f>
        <v>2.1465113666095874E-2</v>
      </c>
      <c r="O17" s="182">
        <f t="shared" si="1"/>
        <v>-6.6896198123144859E-2</v>
      </c>
      <c r="Q17" s="189">
        <f t="shared" si="2"/>
        <v>1.576300727922217</v>
      </c>
      <c r="R17" s="190">
        <f t="shared" si="3"/>
        <v>1.9288052600223611</v>
      </c>
      <c r="S17" s="182">
        <f t="shared" si="4"/>
        <v>0.22362771637160503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26.45</v>
      </c>
      <c r="F18" s="142">
        <f>F10+F14</f>
        <v>119.74</v>
      </c>
      <c r="G18" s="249">
        <f>E18/E15</f>
        <v>5.5371568661048733E-5</v>
      </c>
      <c r="H18" s="221">
        <f>F18/F15</f>
        <v>2.4508556769402967E-4</v>
      </c>
      <c r="I18" s="208">
        <f t="shared" si="0"/>
        <v>3.5270321361058601</v>
      </c>
      <c r="K18" s="21">
        <f t="shared" si="9"/>
        <v>26.453999999999997</v>
      </c>
      <c r="L18" s="142">
        <f t="shared" si="9"/>
        <v>73.664000000000001</v>
      </c>
      <c r="M18" s="249">
        <f>K18/K15</f>
        <v>1.6769853182198508E-4</v>
      </c>
      <c r="N18" s="221">
        <f>L18/L15</f>
        <v>4.4601663532337814E-4</v>
      </c>
      <c r="O18" s="208">
        <f t="shared" si="1"/>
        <v>1.7846072427610196</v>
      </c>
      <c r="Q18" s="193">
        <f t="shared" si="2"/>
        <v>10.001512287334593</v>
      </c>
      <c r="R18" s="194">
        <f t="shared" si="3"/>
        <v>6.1519959913145152</v>
      </c>
      <c r="S18" s="186">
        <f t="shared" si="4"/>
        <v>-0.38489342265718252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topLeftCell="A84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104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6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151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2023/2022</v>
      </c>
      <c r="N5" s="342" t="str">
        <f>B5</f>
        <v>jan-ago</v>
      </c>
      <c r="O5" s="343"/>
      <c r="P5" s="131" t="str">
        <f>L5</f>
        <v>2023/2022</v>
      </c>
    </row>
    <row r="6" spans="1:16" ht="19.5" customHeight="1" thickBot="1" x14ac:dyDescent="0.3">
      <c r="A6" s="360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152</v>
      </c>
      <c r="B7" s="39">
        <v>70348.009999999995</v>
      </c>
      <c r="C7" s="147">
        <v>66955.78</v>
      </c>
      <c r="D7" s="247">
        <f>B7/$B$33</f>
        <v>0.14726955258537383</v>
      </c>
      <c r="E7" s="246">
        <f>C7/$C$33</f>
        <v>0.13704606106310807</v>
      </c>
      <c r="F7" s="52">
        <f>(C7-B7)/B7</f>
        <v>-4.8220695937241098E-2</v>
      </c>
      <c r="H7" s="39">
        <v>23884.602999999999</v>
      </c>
      <c r="I7" s="147">
        <v>24167.263999999996</v>
      </c>
      <c r="J7" s="247">
        <f>H7/$H$33</f>
        <v>0.15141048069293789</v>
      </c>
      <c r="K7" s="246">
        <f>I7/$I$33</f>
        <v>0.14632658794325321</v>
      </c>
      <c r="L7" s="52">
        <f t="shared" ref="L7:L33" si="0">(I7-H7)/H7</f>
        <v>1.1834444139598905E-2</v>
      </c>
      <c r="N7" s="27">
        <f t="shared" ref="N7:N33" si="1">(H7/B7)*10</f>
        <v>3.3952066305784627</v>
      </c>
      <c r="O7" s="151">
        <f t="shared" ref="O7:O33" si="2">(I7/C7)*10</f>
        <v>3.6094365564854884</v>
      </c>
      <c r="P7" s="61">
        <f>(O7-N7)/N7</f>
        <v>6.3097757873583682E-2</v>
      </c>
    </row>
    <row r="8" spans="1:16" ht="20.100000000000001" customHeight="1" x14ac:dyDescent="0.25">
      <c r="A8" s="8" t="s">
        <v>153</v>
      </c>
      <c r="B8" s="19">
        <v>42389.559999999976</v>
      </c>
      <c r="C8" s="140">
        <v>49335.019999999982</v>
      </c>
      <c r="D8" s="247">
        <f t="shared" ref="D8:D32" si="3">B8/$B$33</f>
        <v>8.8740129756205696E-2</v>
      </c>
      <c r="E8" s="215">
        <f t="shared" ref="E8:E32" si="4">C8/$C$33</f>
        <v>0.10097963407296064</v>
      </c>
      <c r="F8" s="52">
        <f t="shared" ref="F8:F33" si="5">(C8-B8)/B8</f>
        <v>0.16384836266288233</v>
      </c>
      <c r="H8" s="19">
        <v>17639.749999999996</v>
      </c>
      <c r="I8" s="140">
        <v>21245.373000000003</v>
      </c>
      <c r="J8" s="247">
        <f t="shared" ref="J8:J32" si="6">H8/$H$33</f>
        <v>0.11182279340390337</v>
      </c>
      <c r="K8" s="215">
        <f t="shared" ref="K8:K32" si="7">I8/$I$33</f>
        <v>0.12863528700111515</v>
      </c>
      <c r="L8" s="52">
        <f t="shared" si="0"/>
        <v>0.20440329369747348</v>
      </c>
      <c r="N8" s="27">
        <f t="shared" si="1"/>
        <v>4.1613430288023761</v>
      </c>
      <c r="O8" s="152">
        <f t="shared" si="2"/>
        <v>4.3063472965045948</v>
      </c>
      <c r="P8" s="52">
        <f t="shared" ref="P8:P71" si="8">(O8-N8)/N8</f>
        <v>3.4845545464188901E-2</v>
      </c>
    </row>
    <row r="9" spans="1:16" ht="20.100000000000001" customHeight="1" x14ac:dyDescent="0.25">
      <c r="A9" s="8" t="s">
        <v>154</v>
      </c>
      <c r="B9" s="19">
        <v>44347.54</v>
      </c>
      <c r="C9" s="140">
        <v>38907.35</v>
      </c>
      <c r="D9" s="247">
        <f t="shared" si="3"/>
        <v>9.2839049378397057E-2</v>
      </c>
      <c r="E9" s="215">
        <f t="shared" si="4"/>
        <v>7.9636127962421144E-2</v>
      </c>
      <c r="F9" s="52">
        <f t="shared" si="5"/>
        <v>-0.12267174233339667</v>
      </c>
      <c r="H9" s="19">
        <v>17966.840999999993</v>
      </c>
      <c r="I9" s="140">
        <v>16273.811000000003</v>
      </c>
      <c r="J9" s="247">
        <f t="shared" si="6"/>
        <v>0.11389630517800878</v>
      </c>
      <c r="K9" s="215">
        <f t="shared" si="7"/>
        <v>9.8533753612464456E-2</v>
      </c>
      <c r="L9" s="52">
        <f t="shared" si="0"/>
        <v>-9.4230811081368757E-2</v>
      </c>
      <c r="N9" s="27">
        <f t="shared" si="1"/>
        <v>4.0513726353254302</v>
      </c>
      <c r="O9" s="152">
        <f t="shared" si="2"/>
        <v>4.1827086655863237</v>
      </c>
      <c r="P9" s="52">
        <f t="shared" si="8"/>
        <v>3.2417662378356804E-2</v>
      </c>
    </row>
    <row r="10" spans="1:16" ht="20.100000000000001" customHeight="1" x14ac:dyDescent="0.25">
      <c r="A10" s="8" t="s">
        <v>190</v>
      </c>
      <c r="B10" s="19">
        <v>55285.54</v>
      </c>
      <c r="C10" s="140">
        <v>52255.430000000015</v>
      </c>
      <c r="D10" s="247">
        <f t="shared" si="3"/>
        <v>0.11573712945456154</v>
      </c>
      <c r="E10" s="215">
        <f t="shared" si="4"/>
        <v>0.1069571715938336</v>
      </c>
      <c r="F10" s="52">
        <f t="shared" si="5"/>
        <v>-5.4808363995359113E-2</v>
      </c>
      <c r="H10" s="19">
        <v>13810.858</v>
      </c>
      <c r="I10" s="140">
        <v>12933.885000000002</v>
      </c>
      <c r="J10" s="247">
        <f t="shared" si="6"/>
        <v>8.7550488009447203E-2</v>
      </c>
      <c r="K10" s="215">
        <f t="shared" si="7"/>
        <v>7.8311357913764007E-2</v>
      </c>
      <c r="L10" s="52">
        <f t="shared" si="0"/>
        <v>-6.3498806518754891E-2</v>
      </c>
      <c r="N10" s="27">
        <f t="shared" si="1"/>
        <v>2.4980958854702333</v>
      </c>
      <c r="O10" s="152">
        <f t="shared" si="2"/>
        <v>2.4751274652222741</v>
      </c>
      <c r="P10" s="52">
        <f t="shared" si="8"/>
        <v>-9.1943709533133869E-3</v>
      </c>
    </row>
    <row r="11" spans="1:16" ht="20.100000000000001" customHeight="1" x14ac:dyDescent="0.25">
      <c r="A11" s="8" t="s">
        <v>178</v>
      </c>
      <c r="B11" s="19">
        <v>31013.650000000005</v>
      </c>
      <c r="C11" s="140">
        <v>32392.279999999995</v>
      </c>
      <c r="D11" s="247">
        <f t="shared" si="3"/>
        <v>6.4925310034205375E-2</v>
      </c>
      <c r="E11" s="215">
        <f t="shared" si="4"/>
        <v>6.6300988247068343E-2</v>
      </c>
      <c r="F11" s="52">
        <f t="shared" si="5"/>
        <v>4.4452362105072765E-2</v>
      </c>
      <c r="H11" s="19">
        <v>10736.992000000002</v>
      </c>
      <c r="I11" s="140">
        <v>11830.525</v>
      </c>
      <c r="J11" s="247">
        <f t="shared" si="6"/>
        <v>6.8064481537173926E-2</v>
      </c>
      <c r="K11" s="215">
        <f t="shared" si="7"/>
        <v>7.1630795973733549E-2</v>
      </c>
      <c r="L11" s="52">
        <f t="shared" si="0"/>
        <v>0.10184723989735649</v>
      </c>
      <c r="N11" s="27">
        <f t="shared" si="1"/>
        <v>3.4620214002544043</v>
      </c>
      <c r="O11" s="152">
        <f t="shared" si="2"/>
        <v>3.6522668364190487</v>
      </c>
      <c r="P11" s="52">
        <f t="shared" si="8"/>
        <v>5.4952125989361111E-2</v>
      </c>
    </row>
    <row r="12" spans="1:16" ht="20.100000000000001" customHeight="1" x14ac:dyDescent="0.25">
      <c r="A12" s="8" t="s">
        <v>156</v>
      </c>
      <c r="B12" s="19">
        <v>20284.34</v>
      </c>
      <c r="C12" s="140">
        <v>20049.080000000005</v>
      </c>
      <c r="D12" s="247">
        <f t="shared" si="3"/>
        <v>4.2464110588055042E-2</v>
      </c>
      <c r="E12" s="215">
        <f t="shared" si="4"/>
        <v>4.1036747565917978E-2</v>
      </c>
      <c r="F12" s="52">
        <f t="shared" si="5"/>
        <v>-1.1598109674753764E-2</v>
      </c>
      <c r="H12" s="19">
        <v>8829.7790000000005</v>
      </c>
      <c r="I12" s="140">
        <v>9452.8750000000018</v>
      </c>
      <c r="J12" s="247">
        <f t="shared" si="6"/>
        <v>5.5974180638564873E-2</v>
      </c>
      <c r="K12" s="215">
        <f t="shared" si="7"/>
        <v>5.7234734763690259E-2</v>
      </c>
      <c r="L12" s="52">
        <f t="shared" si="0"/>
        <v>7.0567564601560398E-2</v>
      </c>
      <c r="N12" s="27">
        <f t="shared" si="1"/>
        <v>4.3530028583626583</v>
      </c>
      <c r="O12" s="152">
        <f t="shared" si="2"/>
        <v>4.7148672158522977</v>
      </c>
      <c r="P12" s="52">
        <f t="shared" si="8"/>
        <v>8.3129823081658005E-2</v>
      </c>
    </row>
    <row r="13" spans="1:16" ht="20.100000000000001" customHeight="1" x14ac:dyDescent="0.25">
      <c r="A13" s="8" t="s">
        <v>189</v>
      </c>
      <c r="B13" s="19">
        <v>44955.789999999994</v>
      </c>
      <c r="C13" s="140">
        <v>35402.410000000011</v>
      </c>
      <c r="D13" s="247">
        <f t="shared" si="3"/>
        <v>9.4112386113296198E-2</v>
      </c>
      <c r="E13" s="215">
        <f t="shared" si="4"/>
        <v>7.2462165964479686E-2</v>
      </c>
      <c r="F13" s="52">
        <f t="shared" si="5"/>
        <v>-0.21250610877931372</v>
      </c>
      <c r="H13" s="19">
        <v>9647.2479999999978</v>
      </c>
      <c r="I13" s="140">
        <v>8573.7890000000007</v>
      </c>
      <c r="J13" s="247">
        <f t="shared" si="6"/>
        <v>6.1156321377583013E-2</v>
      </c>
      <c r="K13" s="215">
        <f t="shared" si="7"/>
        <v>5.191209439824869E-2</v>
      </c>
      <c r="L13" s="52">
        <f t="shared" si="0"/>
        <v>-0.11127100702708144</v>
      </c>
      <c r="N13" s="27">
        <f t="shared" si="1"/>
        <v>2.145941156856547</v>
      </c>
      <c r="O13" s="152">
        <f t="shared" si="2"/>
        <v>2.4218094191892581</v>
      </c>
      <c r="P13" s="52">
        <f t="shared" si="8"/>
        <v>0.12855350737427162</v>
      </c>
    </row>
    <row r="14" spans="1:16" ht="20.100000000000001" customHeight="1" x14ac:dyDescent="0.25">
      <c r="A14" s="8" t="s">
        <v>193</v>
      </c>
      <c r="B14" s="19">
        <v>28741.86</v>
      </c>
      <c r="C14" s="140">
        <v>32852.75</v>
      </c>
      <c r="D14" s="247">
        <f t="shared" si="3"/>
        <v>6.0169447048629421E-2</v>
      </c>
      <c r="E14" s="215">
        <f t="shared" si="4"/>
        <v>6.7243484917822241E-2</v>
      </c>
      <c r="F14" s="52">
        <f t="shared" si="5"/>
        <v>0.14302797383328703</v>
      </c>
      <c r="H14" s="19">
        <v>6920.5739999999996</v>
      </c>
      <c r="I14" s="140">
        <v>7636.77</v>
      </c>
      <c r="J14" s="247">
        <f t="shared" si="6"/>
        <v>4.3871251953027976E-2</v>
      </c>
      <c r="K14" s="215">
        <f t="shared" si="7"/>
        <v>4.6238684569647526E-2</v>
      </c>
      <c r="L14" s="52">
        <f t="shared" si="0"/>
        <v>0.1034879476760166</v>
      </c>
      <c r="N14" s="27">
        <f t="shared" si="1"/>
        <v>2.4078379061062853</v>
      </c>
      <c r="O14" s="152">
        <f t="shared" si="2"/>
        <v>2.32454512940317</v>
      </c>
      <c r="P14" s="52">
        <f t="shared" si="8"/>
        <v>-3.4592352122991554E-2</v>
      </c>
    </row>
    <row r="15" spans="1:16" ht="20.100000000000001" customHeight="1" x14ac:dyDescent="0.25">
      <c r="A15" s="8" t="s">
        <v>195</v>
      </c>
      <c r="B15" s="19">
        <v>14152.570000000002</v>
      </c>
      <c r="C15" s="140">
        <v>19702.599999999999</v>
      </c>
      <c r="D15" s="247">
        <f t="shared" si="3"/>
        <v>2.9627599300011249E-2</v>
      </c>
      <c r="E15" s="215">
        <f t="shared" si="4"/>
        <v>4.0327567279508848E-2</v>
      </c>
      <c r="F15" s="52">
        <f t="shared" si="5"/>
        <v>0.39215704285511371</v>
      </c>
      <c r="H15" s="19">
        <v>4264.1990000000005</v>
      </c>
      <c r="I15" s="140">
        <v>5112.1459999999997</v>
      </c>
      <c r="J15" s="247">
        <f t="shared" si="6"/>
        <v>2.7031825496967445E-2</v>
      </c>
      <c r="K15" s="215">
        <f t="shared" si="7"/>
        <v>3.0952733468205179E-2</v>
      </c>
      <c r="L15" s="52">
        <f t="shared" si="0"/>
        <v>0.19885258638257716</v>
      </c>
      <c r="N15" s="27">
        <f t="shared" si="1"/>
        <v>3.0130209566177735</v>
      </c>
      <c r="O15" s="152">
        <f t="shared" si="2"/>
        <v>2.5946555276968524</v>
      </c>
      <c r="P15" s="52">
        <f t="shared" si="8"/>
        <v>-0.13885247893879624</v>
      </c>
    </row>
    <row r="16" spans="1:16" ht="20.100000000000001" customHeight="1" x14ac:dyDescent="0.25">
      <c r="A16" s="8" t="s">
        <v>158</v>
      </c>
      <c r="B16" s="19">
        <v>8313.7000000000007</v>
      </c>
      <c r="C16" s="140">
        <v>22640.420000000002</v>
      </c>
      <c r="D16" s="247">
        <f t="shared" si="3"/>
        <v>1.7404257481185646E-2</v>
      </c>
      <c r="E16" s="215">
        <f t="shared" si="4"/>
        <v>4.6340739840748831E-2</v>
      </c>
      <c r="F16" s="52">
        <f t="shared" si="5"/>
        <v>1.723266415675331</v>
      </c>
      <c r="H16" s="19">
        <v>1732.4430000000002</v>
      </c>
      <c r="I16" s="140">
        <v>4453.7929999999997</v>
      </c>
      <c r="J16" s="247">
        <f t="shared" si="6"/>
        <v>1.0982390094703079E-2</v>
      </c>
      <c r="K16" s="215">
        <f t="shared" si="7"/>
        <v>2.6966574830131602E-2</v>
      </c>
      <c r="L16" s="52">
        <f t="shared" si="0"/>
        <v>1.5708164713067034</v>
      </c>
      <c r="N16" s="27">
        <f t="shared" si="1"/>
        <v>2.0838411297015771</v>
      </c>
      <c r="O16" s="152">
        <f t="shared" si="2"/>
        <v>1.9671865627934462</v>
      </c>
      <c r="P16" s="52">
        <f t="shared" si="8"/>
        <v>-5.5980547290971648E-2</v>
      </c>
    </row>
    <row r="17" spans="1:16" ht="20.100000000000001" customHeight="1" x14ac:dyDescent="0.25">
      <c r="A17" s="8" t="s">
        <v>192</v>
      </c>
      <c r="B17" s="19">
        <v>12061.960000000001</v>
      </c>
      <c r="C17" s="140">
        <v>8955.1799999999985</v>
      </c>
      <c r="D17" s="247">
        <f t="shared" si="3"/>
        <v>2.5251026326155866E-2</v>
      </c>
      <c r="E17" s="215">
        <f t="shared" si="4"/>
        <v>1.8329592234025562E-2</v>
      </c>
      <c r="F17" s="52">
        <f t="shared" si="5"/>
        <v>-0.25756842171587391</v>
      </c>
      <c r="H17" s="19">
        <v>4324.875</v>
      </c>
      <c r="I17" s="140">
        <v>3164.7350000000006</v>
      </c>
      <c r="J17" s="247">
        <f t="shared" si="6"/>
        <v>2.7416465858229662E-2</v>
      </c>
      <c r="K17" s="215">
        <f t="shared" si="7"/>
        <v>1.9161659106078022E-2</v>
      </c>
      <c r="L17" s="52">
        <f t="shared" si="0"/>
        <v>-0.26824821526633702</v>
      </c>
      <c r="N17" s="27">
        <f t="shared" si="1"/>
        <v>3.5855491147375713</v>
      </c>
      <c r="O17" s="152">
        <f t="shared" si="2"/>
        <v>3.5339713997931939</v>
      </c>
      <c r="P17" s="52">
        <f t="shared" si="8"/>
        <v>-1.4384885911164675E-2</v>
      </c>
    </row>
    <row r="18" spans="1:16" ht="20.100000000000001" customHeight="1" x14ac:dyDescent="0.25">
      <c r="A18" s="8" t="s">
        <v>194</v>
      </c>
      <c r="B18" s="19">
        <v>9026.4500000000007</v>
      </c>
      <c r="C18" s="140">
        <v>8665.2199999999993</v>
      </c>
      <c r="D18" s="247">
        <f t="shared" si="3"/>
        <v>1.8896359014764566E-2</v>
      </c>
      <c r="E18" s="215">
        <f t="shared" si="4"/>
        <v>1.773609790290346E-2</v>
      </c>
      <c r="F18" s="52">
        <f t="shared" si="5"/>
        <v>-4.0019055110259445E-2</v>
      </c>
      <c r="H18" s="19">
        <v>3137.8389999999995</v>
      </c>
      <c r="I18" s="140">
        <v>3053.2250000000004</v>
      </c>
      <c r="J18" s="247">
        <f t="shared" si="6"/>
        <v>1.9891547342321222E-2</v>
      </c>
      <c r="K18" s="215">
        <f t="shared" si="7"/>
        <v>1.8486494643044384E-2</v>
      </c>
      <c r="L18" s="52">
        <f t="shared" si="0"/>
        <v>-2.6965691993757212E-2</v>
      </c>
      <c r="N18" s="27">
        <f t="shared" si="1"/>
        <v>3.4762714023785648</v>
      </c>
      <c r="O18" s="152">
        <f t="shared" si="2"/>
        <v>3.5235400832292778</v>
      </c>
      <c r="P18" s="52">
        <f t="shared" si="8"/>
        <v>1.3597523144588314E-2</v>
      </c>
    </row>
    <row r="19" spans="1:16" ht="20.100000000000001" customHeight="1" x14ac:dyDescent="0.25">
      <c r="A19" s="8" t="s">
        <v>191</v>
      </c>
      <c r="B19" s="19">
        <v>8896.9000000000033</v>
      </c>
      <c r="C19" s="140">
        <v>8776.16</v>
      </c>
      <c r="D19" s="247">
        <f t="shared" si="3"/>
        <v>1.862515346769316E-2</v>
      </c>
      <c r="E19" s="215">
        <f t="shared" si="4"/>
        <v>1.796317150303688E-2</v>
      </c>
      <c r="F19" s="52">
        <f t="shared" si="5"/>
        <v>-1.3571019119019364E-2</v>
      </c>
      <c r="H19" s="19">
        <v>2810.0920000000006</v>
      </c>
      <c r="I19" s="140">
        <v>2891.8090000000002</v>
      </c>
      <c r="J19" s="247">
        <f t="shared" si="6"/>
        <v>1.7813877019910246E-2</v>
      </c>
      <c r="K19" s="215">
        <f t="shared" si="7"/>
        <v>1.7509162144030505E-2</v>
      </c>
      <c r="L19" s="52">
        <f t="shared" si="0"/>
        <v>2.9079830838278472E-2</v>
      </c>
      <c r="N19" s="27">
        <f t="shared" si="1"/>
        <v>3.1585068956602855</v>
      </c>
      <c r="O19" s="152">
        <f t="shared" si="2"/>
        <v>3.2950732438788721</v>
      </c>
      <c r="P19" s="52">
        <f t="shared" si="8"/>
        <v>4.3237628642263076E-2</v>
      </c>
    </row>
    <row r="20" spans="1:16" ht="20.100000000000001" customHeight="1" x14ac:dyDescent="0.25">
      <c r="A20" s="8" t="s">
        <v>155</v>
      </c>
      <c r="B20" s="19">
        <v>9324.6100000000042</v>
      </c>
      <c r="C20" s="140">
        <v>5912.67</v>
      </c>
      <c r="D20" s="247">
        <f t="shared" si="3"/>
        <v>1.9520539994423488E-2</v>
      </c>
      <c r="E20" s="215">
        <f t="shared" si="4"/>
        <v>1.2102138663249197E-2</v>
      </c>
      <c r="F20" s="52">
        <f t="shared" si="5"/>
        <v>-0.3659069923567852</v>
      </c>
      <c r="H20" s="19">
        <v>3984.7580000000003</v>
      </c>
      <c r="I20" s="140">
        <v>2881.99</v>
      </c>
      <c r="J20" s="247">
        <f t="shared" si="6"/>
        <v>2.5260379007556871E-2</v>
      </c>
      <c r="K20" s="215">
        <f t="shared" si="7"/>
        <v>1.744971061625248E-2</v>
      </c>
      <c r="L20" s="52">
        <f t="shared" si="0"/>
        <v>-0.27674654270096211</v>
      </c>
      <c r="N20" s="27">
        <f t="shared" si="1"/>
        <v>4.2733776533281267</v>
      </c>
      <c r="O20" s="152">
        <f t="shared" si="2"/>
        <v>4.8742615434313095</v>
      </c>
      <c r="P20" s="52">
        <f t="shared" si="8"/>
        <v>0.14061099646440364</v>
      </c>
    </row>
    <row r="21" spans="1:16" ht="20.100000000000001" customHeight="1" x14ac:dyDescent="0.25">
      <c r="A21" s="8" t="s">
        <v>198</v>
      </c>
      <c r="B21" s="19">
        <v>6357.2500000000027</v>
      </c>
      <c r="C21" s="140">
        <v>6340.67</v>
      </c>
      <c r="D21" s="247">
        <f t="shared" si="3"/>
        <v>1.330854082686018E-2</v>
      </c>
      <c r="E21" s="215">
        <f t="shared" si="4"/>
        <v>1.2978175267333417E-2</v>
      </c>
      <c r="F21" s="52">
        <f t="shared" si="5"/>
        <v>-2.6080459318105547E-3</v>
      </c>
      <c r="H21" s="19">
        <v>2513.7559999999994</v>
      </c>
      <c r="I21" s="140">
        <v>2582.0050000000001</v>
      </c>
      <c r="J21" s="247">
        <f t="shared" si="6"/>
        <v>1.5935328893880156E-2</v>
      </c>
      <c r="K21" s="215">
        <f t="shared" si="7"/>
        <v>1.5633378346113967E-2</v>
      </c>
      <c r="L21" s="52">
        <f t="shared" si="0"/>
        <v>2.7150208691695106E-2</v>
      </c>
      <c r="N21" s="27">
        <f t="shared" si="1"/>
        <v>3.9541562782649704</v>
      </c>
      <c r="O21" s="152">
        <f t="shared" si="2"/>
        <v>4.0721327556867024</v>
      </c>
      <c r="P21" s="52">
        <f t="shared" si="8"/>
        <v>2.9836068460475332E-2</v>
      </c>
    </row>
    <row r="22" spans="1:16" ht="20.100000000000001" customHeight="1" x14ac:dyDescent="0.25">
      <c r="A22" s="8" t="s">
        <v>197</v>
      </c>
      <c r="B22" s="19">
        <v>8779.33</v>
      </c>
      <c r="C22" s="140">
        <v>8675.3700000000008</v>
      </c>
      <c r="D22" s="247">
        <f t="shared" si="3"/>
        <v>1.8379027368355554E-2</v>
      </c>
      <c r="E22" s="215">
        <f t="shared" si="4"/>
        <v>1.7756873070033027E-2</v>
      </c>
      <c r="F22" s="52">
        <f t="shared" si="5"/>
        <v>-1.1841450315684583E-2</v>
      </c>
      <c r="H22" s="19">
        <v>2560.0820000000003</v>
      </c>
      <c r="I22" s="140">
        <v>2487.8449999999998</v>
      </c>
      <c r="J22" s="247">
        <f t="shared" si="6"/>
        <v>1.622900101095831E-2</v>
      </c>
      <c r="K22" s="215">
        <f t="shared" si="7"/>
        <v>1.5063263685193442E-2</v>
      </c>
      <c r="L22" s="52">
        <f t="shared" si="0"/>
        <v>-2.8216674309651225E-2</v>
      </c>
      <c r="N22" s="27">
        <f t="shared" si="1"/>
        <v>2.9160334558559713</v>
      </c>
      <c r="O22" s="152">
        <f t="shared" si="2"/>
        <v>2.8677105414524102</v>
      </c>
      <c r="P22" s="52">
        <f t="shared" si="8"/>
        <v>-1.6571454043683591E-2</v>
      </c>
    </row>
    <row r="23" spans="1:16" ht="20.100000000000001" customHeight="1" x14ac:dyDescent="0.25">
      <c r="A23" s="8" t="s">
        <v>157</v>
      </c>
      <c r="B23" s="19">
        <v>5562.2400000000007</v>
      </c>
      <c r="C23" s="140">
        <v>5945.67</v>
      </c>
      <c r="D23" s="247">
        <f t="shared" si="3"/>
        <v>1.164423266802387E-2</v>
      </c>
      <c r="E23" s="215">
        <f t="shared" si="4"/>
        <v>1.2169683541601485E-2</v>
      </c>
      <c r="F23" s="52">
        <f t="shared" si="5"/>
        <v>6.8934458060062015E-2</v>
      </c>
      <c r="H23" s="19">
        <v>2117.9540000000002</v>
      </c>
      <c r="I23" s="140">
        <v>2468.3889999999992</v>
      </c>
      <c r="J23" s="247">
        <f t="shared" si="6"/>
        <v>1.3426240881019902E-2</v>
      </c>
      <c r="K23" s="215">
        <f t="shared" si="7"/>
        <v>1.4945462592979445E-2</v>
      </c>
      <c r="L23" s="52">
        <f t="shared" si="0"/>
        <v>0.16545921205087505</v>
      </c>
      <c r="N23" s="27">
        <f t="shared" si="1"/>
        <v>3.8077357323668162</v>
      </c>
      <c r="O23" s="152">
        <f t="shared" si="2"/>
        <v>4.151574170783106</v>
      </c>
      <c r="P23" s="52">
        <f t="shared" si="8"/>
        <v>9.0299974206079256E-2</v>
      </c>
    </row>
    <row r="24" spans="1:16" ht="20.100000000000001" customHeight="1" x14ac:dyDescent="0.25">
      <c r="A24" s="8" t="s">
        <v>161</v>
      </c>
      <c r="B24" s="19">
        <v>3337.37</v>
      </c>
      <c r="C24" s="140">
        <v>4231.0700000000015</v>
      </c>
      <c r="D24" s="247">
        <f t="shared" si="3"/>
        <v>6.9865940303336094E-3</v>
      </c>
      <c r="E24" s="215">
        <f t="shared" si="4"/>
        <v>8.6602154075762373E-3</v>
      </c>
      <c r="F24" s="52">
        <f t="shared" ref="F24:F25" si="9">(C24-B24)/B24</f>
        <v>0.26778571150336994</v>
      </c>
      <c r="H24" s="19">
        <v>1602.028</v>
      </c>
      <c r="I24" s="140">
        <v>2203.2210000000005</v>
      </c>
      <c r="J24" s="247">
        <f t="shared" si="6"/>
        <v>1.015565674520719E-2</v>
      </c>
      <c r="K24" s="215">
        <f t="shared" si="7"/>
        <v>1.3339938332072775E-2</v>
      </c>
      <c r="L24" s="52">
        <f t="shared" si="0"/>
        <v>0.37526997031262899</v>
      </c>
      <c r="N24" s="27">
        <f t="shared" si="1"/>
        <v>4.800270871974039</v>
      </c>
      <c r="O24" s="152">
        <f t="shared" si="2"/>
        <v>5.2072430850824958</v>
      </c>
      <c r="P24" s="52">
        <f t="shared" ref="P24:P27" si="10">(O24-N24)/N24</f>
        <v>8.4781093392985049E-2</v>
      </c>
    </row>
    <row r="25" spans="1:16" ht="20.100000000000001" customHeight="1" x14ac:dyDescent="0.25">
      <c r="A25" s="8" t="s">
        <v>159</v>
      </c>
      <c r="B25" s="19">
        <v>842.02999999999986</v>
      </c>
      <c r="C25" s="140">
        <v>1072.8</v>
      </c>
      <c r="D25" s="247">
        <f t="shared" si="3"/>
        <v>1.762741851026949E-3</v>
      </c>
      <c r="E25" s="215">
        <f t="shared" si="4"/>
        <v>2.1958225907980212E-3</v>
      </c>
      <c r="F25" s="52">
        <f t="shared" si="9"/>
        <v>0.274063869458333</v>
      </c>
      <c r="H25" s="19">
        <v>1549.9929999999997</v>
      </c>
      <c r="I25" s="140">
        <v>2136.7750000000001</v>
      </c>
      <c r="J25" s="247">
        <f t="shared" si="6"/>
        <v>9.8257938472198526E-3</v>
      </c>
      <c r="K25" s="215">
        <f t="shared" si="7"/>
        <v>1.2937624836325906E-2</v>
      </c>
      <c r="L25" s="52">
        <f t="shared" si="0"/>
        <v>0.37857074193238321</v>
      </c>
      <c r="N25" s="27">
        <f t="shared" si="1"/>
        <v>18.407812073204042</v>
      </c>
      <c r="O25" s="152">
        <f t="shared" si="2"/>
        <v>19.917738627889637</v>
      </c>
      <c r="P25" s="52">
        <f t="shared" si="10"/>
        <v>8.2026399915477805E-2</v>
      </c>
    </row>
    <row r="26" spans="1:16" ht="20.100000000000001" customHeight="1" x14ac:dyDescent="0.25">
      <c r="A26" s="8" t="s">
        <v>160</v>
      </c>
      <c r="B26" s="19">
        <v>5027.4199999999992</v>
      </c>
      <c r="C26" s="140">
        <v>5315.0599999999995</v>
      </c>
      <c r="D26" s="247">
        <f t="shared" si="3"/>
        <v>1.0524617456254413E-2</v>
      </c>
      <c r="E26" s="215">
        <f t="shared" si="4"/>
        <v>1.0878941852579167E-2</v>
      </c>
      <c r="F26" s="52">
        <f t="shared" si="5"/>
        <v>5.7214237123614176E-2</v>
      </c>
      <c r="H26" s="19">
        <v>1787.7220000000002</v>
      </c>
      <c r="I26" s="140">
        <v>1961.7030000000004</v>
      </c>
      <c r="J26" s="247">
        <f t="shared" si="6"/>
        <v>1.1332817521201435E-2</v>
      </c>
      <c r="K26" s="215">
        <f t="shared" si="7"/>
        <v>1.1877608758196366E-2</v>
      </c>
      <c r="L26" s="52">
        <f t="shared" si="0"/>
        <v>9.7319941243661043E-2</v>
      </c>
      <c r="N26" s="27">
        <f t="shared" si="1"/>
        <v>3.5559432074503432</v>
      </c>
      <c r="O26" s="152">
        <f t="shared" si="2"/>
        <v>3.6908388616497283</v>
      </c>
      <c r="P26" s="52">
        <f t="shared" si="10"/>
        <v>3.7935266771627382E-2</v>
      </c>
    </row>
    <row r="27" spans="1:16" ht="20.100000000000001" customHeight="1" x14ac:dyDescent="0.25">
      <c r="A27" s="8" t="s">
        <v>200</v>
      </c>
      <c r="B27" s="19">
        <v>4489.8100000000004</v>
      </c>
      <c r="C27" s="140">
        <v>5832.1600000000008</v>
      </c>
      <c r="D27" s="247">
        <f t="shared" si="3"/>
        <v>9.399161538376671E-3</v>
      </c>
      <c r="E27" s="215">
        <f t="shared" si="4"/>
        <v>1.1937349628214571E-2</v>
      </c>
      <c r="F27" s="52">
        <f t="shared" si="5"/>
        <v>0.29897701684481087</v>
      </c>
      <c r="H27" s="19">
        <v>1384.951</v>
      </c>
      <c r="I27" s="140">
        <v>1784.558</v>
      </c>
      <c r="J27" s="247">
        <f t="shared" si="6"/>
        <v>8.7795512718450881E-3</v>
      </c>
      <c r="K27" s="215">
        <f t="shared" si="7"/>
        <v>1.0805041196505988E-2</v>
      </c>
      <c r="L27" s="52">
        <f t="shared" si="0"/>
        <v>0.28853511784893471</v>
      </c>
      <c r="N27" s="27">
        <f t="shared" si="1"/>
        <v>3.0846539163127167</v>
      </c>
      <c r="O27" s="152">
        <f t="shared" si="2"/>
        <v>3.0598577542454248</v>
      </c>
      <c r="P27" s="52">
        <f t="shared" si="10"/>
        <v>-8.0385556175884658E-3</v>
      </c>
    </row>
    <row r="28" spans="1:16" ht="20.100000000000001" customHeight="1" x14ac:dyDescent="0.25">
      <c r="A28" s="8" t="s">
        <v>196</v>
      </c>
      <c r="B28" s="19">
        <v>3401.5699999999997</v>
      </c>
      <c r="C28" s="140">
        <v>4821.4600000000019</v>
      </c>
      <c r="D28" s="247">
        <f t="shared" si="3"/>
        <v>7.1209930741158141E-3</v>
      </c>
      <c r="E28" s="215">
        <f t="shared" si="4"/>
        <v>9.8686342175885837E-3</v>
      </c>
      <c r="F28" s="52">
        <f t="shared" si="5"/>
        <v>0.41742195515600217</v>
      </c>
      <c r="H28" s="19">
        <v>1393.1260000000002</v>
      </c>
      <c r="I28" s="140">
        <v>1760.9660000000006</v>
      </c>
      <c r="J28" s="247">
        <f t="shared" si="6"/>
        <v>8.8313746444029159E-3</v>
      </c>
      <c r="K28" s="215">
        <f t="shared" si="7"/>
        <v>1.0662197684606705E-2</v>
      </c>
      <c r="L28" s="52">
        <f t="shared" si="0"/>
        <v>0.26403929005703741</v>
      </c>
      <c r="N28" s="27">
        <f t="shared" si="1"/>
        <v>4.0955382367553819</v>
      </c>
      <c r="O28" s="152">
        <f t="shared" si="2"/>
        <v>3.6523501180140454</v>
      </c>
      <c r="P28" s="52">
        <f t="shared" si="8"/>
        <v>-0.10821242364775098</v>
      </c>
    </row>
    <row r="29" spans="1:16" ht="20.100000000000001" customHeight="1" x14ac:dyDescent="0.25">
      <c r="A29" s="8" t="s">
        <v>201</v>
      </c>
      <c r="B29" s="19">
        <v>5984.39</v>
      </c>
      <c r="C29" s="140">
        <v>7431.13</v>
      </c>
      <c r="D29" s="247">
        <f t="shared" si="3"/>
        <v>1.2527979651398603E-2</v>
      </c>
      <c r="E29" s="215">
        <f t="shared" si="4"/>
        <v>1.5210144602122392E-2</v>
      </c>
      <c r="F29" s="52">
        <f>(C29-B29)/B29</f>
        <v>0.24175229221357561</v>
      </c>
      <c r="H29" s="19">
        <v>1275.9470000000001</v>
      </c>
      <c r="I29" s="140">
        <v>1617.9920000000002</v>
      </c>
      <c r="J29" s="247">
        <f t="shared" si="6"/>
        <v>8.088547614072213E-3</v>
      </c>
      <c r="K29" s="215">
        <f t="shared" si="7"/>
        <v>9.7965267677582457E-3</v>
      </c>
      <c r="L29" s="52">
        <f t="shared" si="0"/>
        <v>0.26807147945800258</v>
      </c>
      <c r="N29" s="27">
        <f t="shared" si="1"/>
        <v>2.1321254129493568</v>
      </c>
      <c r="O29" s="152">
        <f t="shared" si="2"/>
        <v>2.1773162358887546</v>
      </c>
      <c r="P29" s="52">
        <f>(O29-N29)/N29</f>
        <v>2.1195199243409232E-2</v>
      </c>
    </row>
    <row r="30" spans="1:16" ht="20.100000000000001" customHeight="1" x14ac:dyDescent="0.25">
      <c r="A30" s="8" t="s">
        <v>164</v>
      </c>
      <c r="B30" s="19">
        <v>1299.4699999999998</v>
      </c>
      <c r="C30" s="140">
        <v>1592.5599999999997</v>
      </c>
      <c r="D30" s="247">
        <f t="shared" si="3"/>
        <v>2.7203664396209036E-3</v>
      </c>
      <c r="E30" s="215">
        <f t="shared" si="4"/>
        <v>3.2596748929915142E-3</v>
      </c>
      <c r="F30" s="52">
        <f t="shared" si="5"/>
        <v>0.22554579944131067</v>
      </c>
      <c r="H30" s="19">
        <v>813.89499999999987</v>
      </c>
      <c r="I30" s="140">
        <v>1239.1969999999999</v>
      </c>
      <c r="J30" s="247">
        <f t="shared" si="6"/>
        <v>5.1594842578534241E-3</v>
      </c>
      <c r="K30" s="215">
        <f t="shared" si="7"/>
        <v>7.5030201515370364E-3</v>
      </c>
      <c r="L30" s="52">
        <f t="shared" si="0"/>
        <v>0.52255143476738408</v>
      </c>
      <c r="N30" s="27">
        <f t="shared" si="1"/>
        <v>6.2632842620452953</v>
      </c>
      <c r="O30" s="152">
        <f t="shared" si="2"/>
        <v>7.7811636610237613</v>
      </c>
      <c r="P30" s="52">
        <f t="shared" si="8"/>
        <v>0.24234560263799965</v>
      </c>
    </row>
    <row r="31" spans="1:16" ht="20.100000000000001" customHeight="1" x14ac:dyDescent="0.25">
      <c r="A31" s="8" t="s">
        <v>165</v>
      </c>
      <c r="B31" s="19">
        <v>3397.32</v>
      </c>
      <c r="C31" s="140">
        <v>4889.8499999999995</v>
      </c>
      <c r="D31" s="247">
        <f t="shared" si="3"/>
        <v>7.1120959411551552E-3</v>
      </c>
      <c r="E31" s="215">
        <f t="shared" si="4"/>
        <v>1.0008615860937457E-2</v>
      </c>
      <c r="F31" s="52">
        <f t="shared" si="5"/>
        <v>0.43932570379004604</v>
      </c>
      <c r="H31" s="19">
        <v>687.33900000000006</v>
      </c>
      <c r="I31" s="140">
        <v>1022.1649999999997</v>
      </c>
      <c r="J31" s="247">
        <f t="shared" si="6"/>
        <v>4.3572140759050191E-3</v>
      </c>
      <c r="K31" s="215">
        <f t="shared" si="7"/>
        <v>6.188947030371969E-3</v>
      </c>
      <c r="L31" s="52">
        <f t="shared" si="0"/>
        <v>0.48713371422253016</v>
      </c>
      <c r="N31" s="27">
        <f t="shared" si="1"/>
        <v>2.0231800360283989</v>
      </c>
      <c r="O31" s="152">
        <f t="shared" si="2"/>
        <v>2.0903810955346276</v>
      </c>
      <c r="P31" s="52">
        <f t="shared" si="8"/>
        <v>3.3215560805032275E-2</v>
      </c>
    </row>
    <row r="32" spans="1:16" ht="20.100000000000001" customHeight="1" thickBot="1" x14ac:dyDescent="0.3">
      <c r="A32" s="8" t="s">
        <v>17</v>
      </c>
      <c r="B32" s="19">
        <f>B33-SUM(B7:B31)</f>
        <v>30061.290000000154</v>
      </c>
      <c r="C32" s="140">
        <f>C33-SUM(C7:C31)</f>
        <v>29613.910000000149</v>
      </c>
      <c r="D32" s="247">
        <f t="shared" si="3"/>
        <v>6.2931598611520007E-2</v>
      </c>
      <c r="E32" s="215">
        <f t="shared" si="4"/>
        <v>6.0614180257139973E-2</v>
      </c>
      <c r="F32" s="52">
        <f t="shared" si="5"/>
        <v>-1.4882262204981967E-2</v>
      </c>
      <c r="H32" s="19">
        <f>H33-SUM(H7:H31)</f>
        <v>10369.712000000029</v>
      </c>
      <c r="I32" s="140">
        <f>I33-SUM(I7:I31)</f>
        <v>10222.952999999921</v>
      </c>
      <c r="J32" s="247">
        <f t="shared" si="6"/>
        <v>6.5736201626099069E-2</v>
      </c>
      <c r="K32" s="215">
        <f t="shared" si="7"/>
        <v>6.1897359634679086E-2</v>
      </c>
      <c r="L32" s="52">
        <f t="shared" si="0"/>
        <v>-1.415265920597476E-2</v>
      </c>
      <c r="N32" s="27">
        <f t="shared" si="1"/>
        <v>3.4495232905839956</v>
      </c>
      <c r="O32" s="152">
        <f t="shared" si="2"/>
        <v>3.452078094381954</v>
      </c>
      <c r="P32" s="52">
        <f t="shared" si="8"/>
        <v>7.4062517708811833E-4</v>
      </c>
    </row>
    <row r="33" spans="1:16" ht="26.25" customHeight="1" thickBot="1" x14ac:dyDescent="0.3">
      <c r="A33" s="12" t="s">
        <v>18</v>
      </c>
      <c r="B33" s="17">
        <v>477681.9700000002</v>
      </c>
      <c r="C33" s="145">
        <v>488564.06</v>
      </c>
      <c r="D33" s="243">
        <f>SUM(D7:D32)</f>
        <v>0.99999999999999978</v>
      </c>
      <c r="E33" s="244">
        <f>SUM(E7:E32)</f>
        <v>1.0000000000000002</v>
      </c>
      <c r="F33" s="57">
        <f t="shared" si="5"/>
        <v>2.2781035675262743E-2</v>
      </c>
      <c r="G33" s="1"/>
      <c r="H33" s="17">
        <v>157747.356</v>
      </c>
      <c r="I33" s="145">
        <v>165159.75899999993</v>
      </c>
      <c r="J33" s="243">
        <f>SUM(J7:J32)</f>
        <v>1</v>
      </c>
      <c r="K33" s="244">
        <f>SUM(K7:K32)</f>
        <v>1</v>
      </c>
      <c r="L33" s="57">
        <f t="shared" si="0"/>
        <v>4.6989079170366148E-2</v>
      </c>
      <c r="N33" s="29">
        <f t="shared" si="1"/>
        <v>3.3023510600578021</v>
      </c>
      <c r="O33" s="146">
        <f t="shared" si="2"/>
        <v>3.3805138879843093</v>
      </c>
      <c r="P33" s="57">
        <f t="shared" si="8"/>
        <v>2.3668842744156669E-2</v>
      </c>
    </row>
    <row r="35" spans="1:16" ht="15.75" thickBot="1" x14ac:dyDescent="0.3"/>
    <row r="36" spans="1:16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6" x14ac:dyDescent="0.25">
      <c r="A37" s="359"/>
      <c r="B37" s="353" t="str">
        <f>B5</f>
        <v>jan-ago</v>
      </c>
      <c r="C37" s="347"/>
      <c r="D37" s="353" t="str">
        <f>B5</f>
        <v>jan-ago</v>
      </c>
      <c r="E37" s="347"/>
      <c r="F37" s="131" t="str">
        <f>F5</f>
        <v>2023/2022</v>
      </c>
      <c r="H37" s="342" t="str">
        <f>B5</f>
        <v>jan-ago</v>
      </c>
      <c r="I37" s="347"/>
      <c r="J37" s="353" t="str">
        <f>B5</f>
        <v>jan-ago</v>
      </c>
      <c r="K37" s="343"/>
      <c r="L37" s="131" t="str">
        <f>L5</f>
        <v>2023/2022</v>
      </c>
      <c r="N37" s="342" t="str">
        <f>B5</f>
        <v>jan-ago</v>
      </c>
      <c r="O37" s="343"/>
      <c r="P37" s="131" t="str">
        <f>P5</f>
        <v>2023/2022</v>
      </c>
    </row>
    <row r="38" spans="1:16" ht="19.5" customHeight="1" thickBot="1" x14ac:dyDescent="0.3">
      <c r="A38" s="360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190</v>
      </c>
      <c r="B39" s="39">
        <v>55285.54</v>
      </c>
      <c r="C39" s="147">
        <v>52255.430000000015</v>
      </c>
      <c r="D39" s="247">
        <f t="shared" ref="D39:D61" si="11">B39/$B$62</f>
        <v>0.26114987107017212</v>
      </c>
      <c r="E39" s="246">
        <f t="shared" ref="E39:E61" si="12">C39/$C$62</f>
        <v>0.25094573901915529</v>
      </c>
      <c r="F39" s="52">
        <f>(C39-B39)/B39</f>
        <v>-5.4808363995359113E-2</v>
      </c>
      <c r="H39" s="39">
        <v>13810.858</v>
      </c>
      <c r="I39" s="147">
        <v>12933.885000000002</v>
      </c>
      <c r="J39" s="247">
        <f t="shared" ref="J39:J61" si="13">H39/$H$62</f>
        <v>0.24320422884923823</v>
      </c>
      <c r="K39" s="246">
        <f t="shared" ref="K39:K61" si="14">I39/$I$62</f>
        <v>0.22944026879980728</v>
      </c>
      <c r="L39" s="52">
        <f t="shared" ref="L39:L62" si="15">(I39-H39)/H39</f>
        <v>-6.3498806518754891E-2</v>
      </c>
      <c r="N39" s="27">
        <f t="shared" ref="N39:N62" si="16">(H39/B39)*10</f>
        <v>2.4980958854702333</v>
      </c>
      <c r="O39" s="151">
        <f t="shared" ref="O39:O62" si="17">(I39/C39)*10</f>
        <v>2.4751274652222741</v>
      </c>
      <c r="P39" s="61">
        <f t="shared" si="8"/>
        <v>-9.1943709533133869E-3</v>
      </c>
    </row>
    <row r="40" spans="1:16" ht="20.100000000000001" customHeight="1" x14ac:dyDescent="0.25">
      <c r="A40" s="38" t="s">
        <v>189</v>
      </c>
      <c r="B40" s="19">
        <v>44955.789999999994</v>
      </c>
      <c r="C40" s="140">
        <v>35402.410000000011</v>
      </c>
      <c r="D40" s="247">
        <f t="shared" si="11"/>
        <v>0.21235568581509254</v>
      </c>
      <c r="E40" s="215">
        <f t="shared" si="12"/>
        <v>0.17001264635099422</v>
      </c>
      <c r="F40" s="52">
        <f t="shared" ref="F40:F62" si="18">(C40-B40)/B40</f>
        <v>-0.21250610877931372</v>
      </c>
      <c r="H40" s="19">
        <v>9647.2479999999978</v>
      </c>
      <c r="I40" s="140">
        <v>8573.7890000000007</v>
      </c>
      <c r="J40" s="247">
        <f t="shared" si="13"/>
        <v>0.1698845582481085</v>
      </c>
      <c r="K40" s="215">
        <f t="shared" si="14"/>
        <v>0.1520944753098416</v>
      </c>
      <c r="L40" s="52">
        <f t="shared" si="15"/>
        <v>-0.11127100702708144</v>
      </c>
      <c r="N40" s="27">
        <f t="shared" si="16"/>
        <v>2.145941156856547</v>
      </c>
      <c r="O40" s="152">
        <f t="shared" si="17"/>
        <v>2.4218094191892581</v>
      </c>
      <c r="P40" s="52">
        <f t="shared" si="8"/>
        <v>0.12855350737427162</v>
      </c>
    </row>
    <row r="41" spans="1:16" ht="20.100000000000001" customHeight="1" x14ac:dyDescent="0.25">
      <c r="A41" s="38" t="s">
        <v>193</v>
      </c>
      <c r="B41" s="19">
        <v>28741.86</v>
      </c>
      <c r="C41" s="140">
        <v>32852.75</v>
      </c>
      <c r="D41" s="247">
        <f t="shared" si="11"/>
        <v>0.13576665857504397</v>
      </c>
      <c r="E41" s="215">
        <f t="shared" si="12"/>
        <v>0.1577684391375509</v>
      </c>
      <c r="F41" s="52">
        <f t="shared" si="18"/>
        <v>0.14302797383328703</v>
      </c>
      <c r="H41" s="19">
        <v>6920.5739999999996</v>
      </c>
      <c r="I41" s="140">
        <v>7636.77</v>
      </c>
      <c r="J41" s="247">
        <f t="shared" si="13"/>
        <v>0.12186881241296435</v>
      </c>
      <c r="K41" s="215">
        <f t="shared" si="14"/>
        <v>0.13547225459034962</v>
      </c>
      <c r="L41" s="52">
        <f t="shared" si="15"/>
        <v>0.1034879476760166</v>
      </c>
      <c r="N41" s="27">
        <f t="shared" si="16"/>
        <v>2.4078379061062853</v>
      </c>
      <c r="O41" s="152">
        <f t="shared" si="17"/>
        <v>2.32454512940317</v>
      </c>
      <c r="P41" s="52">
        <f t="shared" si="8"/>
        <v>-3.4592352122991554E-2</v>
      </c>
    </row>
    <row r="42" spans="1:16" ht="20.100000000000001" customHeight="1" x14ac:dyDescent="0.25">
      <c r="A42" s="38" t="s">
        <v>195</v>
      </c>
      <c r="B42" s="19">
        <v>14152.570000000002</v>
      </c>
      <c r="C42" s="140">
        <v>19702.599999999999</v>
      </c>
      <c r="D42" s="247">
        <f t="shared" si="11"/>
        <v>6.6851871769934526E-2</v>
      </c>
      <c r="E42" s="215">
        <f t="shared" si="12"/>
        <v>9.461760275628403E-2</v>
      </c>
      <c r="F42" s="52">
        <f t="shared" si="18"/>
        <v>0.39215704285511371</v>
      </c>
      <c r="H42" s="19">
        <v>4264.1990000000005</v>
      </c>
      <c r="I42" s="140">
        <v>5112.1459999999997</v>
      </c>
      <c r="J42" s="247">
        <f t="shared" si="13"/>
        <v>7.5091006616293712E-2</v>
      </c>
      <c r="K42" s="215">
        <f t="shared" si="14"/>
        <v>9.0686762127841658E-2</v>
      </c>
      <c r="L42" s="52">
        <f t="shared" si="15"/>
        <v>0.19885258638257716</v>
      </c>
      <c r="N42" s="27">
        <f t="shared" si="16"/>
        <v>3.0130209566177735</v>
      </c>
      <c r="O42" s="152">
        <f t="shared" si="17"/>
        <v>2.5946555276968524</v>
      </c>
      <c r="P42" s="52">
        <f t="shared" si="8"/>
        <v>-0.13885247893879624</v>
      </c>
    </row>
    <row r="43" spans="1:16" ht="20.100000000000001" customHeight="1" x14ac:dyDescent="0.25">
      <c r="A43" s="38" t="s">
        <v>192</v>
      </c>
      <c r="B43" s="19">
        <v>12061.960000000001</v>
      </c>
      <c r="C43" s="140">
        <v>8955.1799999999985</v>
      </c>
      <c r="D43" s="247">
        <f t="shared" si="11"/>
        <v>5.6976549362700871E-2</v>
      </c>
      <c r="E43" s="215">
        <f t="shared" si="12"/>
        <v>4.3005373090405308E-2</v>
      </c>
      <c r="F43" s="52">
        <f t="shared" si="18"/>
        <v>-0.25756842171587391</v>
      </c>
      <c r="H43" s="19">
        <v>4324.875</v>
      </c>
      <c r="I43" s="140">
        <v>3164.7350000000006</v>
      </c>
      <c r="J43" s="247">
        <f t="shared" si="13"/>
        <v>7.6159489095054711E-2</v>
      </c>
      <c r="K43" s="215">
        <f t="shared" si="14"/>
        <v>5.6140722534656684E-2</v>
      </c>
      <c r="L43" s="52">
        <f t="shared" si="15"/>
        <v>-0.26824821526633702</v>
      </c>
      <c r="N43" s="27">
        <f t="shared" si="16"/>
        <v>3.5855491147375713</v>
      </c>
      <c r="O43" s="152">
        <f t="shared" si="17"/>
        <v>3.5339713997931939</v>
      </c>
      <c r="P43" s="52">
        <f t="shared" si="8"/>
        <v>-1.4384885911164675E-2</v>
      </c>
    </row>
    <row r="44" spans="1:16" ht="20.100000000000001" customHeight="1" x14ac:dyDescent="0.25">
      <c r="A44" s="38" t="s">
        <v>194</v>
      </c>
      <c r="B44" s="19">
        <v>9026.4500000000007</v>
      </c>
      <c r="C44" s="140">
        <v>8665.2199999999993</v>
      </c>
      <c r="D44" s="247">
        <f t="shared" si="11"/>
        <v>4.2637844429508243E-2</v>
      </c>
      <c r="E44" s="215">
        <f t="shared" si="12"/>
        <v>4.1612901026047706E-2</v>
      </c>
      <c r="F44" s="52">
        <f t="shared" si="18"/>
        <v>-4.0019055110259445E-2</v>
      </c>
      <c r="H44" s="19">
        <v>3137.8389999999995</v>
      </c>
      <c r="I44" s="140">
        <v>3053.2250000000004</v>
      </c>
      <c r="J44" s="247">
        <f t="shared" si="13"/>
        <v>5.5256213209060927E-2</v>
      </c>
      <c r="K44" s="215">
        <f t="shared" si="14"/>
        <v>5.416259420168739E-2</v>
      </c>
      <c r="L44" s="52">
        <f t="shared" si="15"/>
        <v>-2.6965691993757212E-2</v>
      </c>
      <c r="N44" s="27">
        <f t="shared" si="16"/>
        <v>3.4762714023785648</v>
      </c>
      <c r="O44" s="152">
        <f t="shared" si="17"/>
        <v>3.5235400832292778</v>
      </c>
      <c r="P44" s="52">
        <f t="shared" si="8"/>
        <v>1.3597523144588314E-2</v>
      </c>
    </row>
    <row r="45" spans="1:16" ht="20.100000000000001" customHeight="1" x14ac:dyDescent="0.25">
      <c r="A45" s="38" t="s">
        <v>191</v>
      </c>
      <c r="B45" s="19">
        <v>8896.9000000000033</v>
      </c>
      <c r="C45" s="140">
        <v>8776.16</v>
      </c>
      <c r="D45" s="247">
        <f t="shared" si="11"/>
        <v>4.2025894798607646E-2</v>
      </c>
      <c r="E45" s="215">
        <f t="shared" si="12"/>
        <v>4.2145667100057342E-2</v>
      </c>
      <c r="F45" s="52">
        <f t="shared" si="18"/>
        <v>-1.3571019119019364E-2</v>
      </c>
      <c r="H45" s="19">
        <v>2810.0920000000006</v>
      </c>
      <c r="I45" s="140">
        <v>2891.8090000000002</v>
      </c>
      <c r="J45" s="247">
        <f t="shared" si="13"/>
        <v>4.9484706732587772E-2</v>
      </c>
      <c r="K45" s="215">
        <f t="shared" si="14"/>
        <v>5.1299159864008514E-2</v>
      </c>
      <c r="L45" s="52">
        <f t="shared" si="15"/>
        <v>2.9079830838278472E-2</v>
      </c>
      <c r="N45" s="27">
        <f t="shared" si="16"/>
        <v>3.1585068956602855</v>
      </c>
      <c r="O45" s="152">
        <f t="shared" si="17"/>
        <v>3.2950732438788721</v>
      </c>
      <c r="P45" s="52">
        <f t="shared" si="8"/>
        <v>4.3237628642263076E-2</v>
      </c>
    </row>
    <row r="46" spans="1:16" ht="20.100000000000001" customHeight="1" x14ac:dyDescent="0.25">
      <c r="A46" s="38" t="s">
        <v>198</v>
      </c>
      <c r="B46" s="19">
        <v>6357.2500000000027</v>
      </c>
      <c r="C46" s="140">
        <v>6340.67</v>
      </c>
      <c r="D46" s="247">
        <f t="shared" si="11"/>
        <v>3.0029461914649877E-2</v>
      </c>
      <c r="E46" s="215">
        <f t="shared" si="12"/>
        <v>3.0449737357947051E-2</v>
      </c>
      <c r="F46" s="52">
        <f t="shared" si="18"/>
        <v>-2.6080459318105547E-3</v>
      </c>
      <c r="H46" s="19">
        <v>2513.7559999999994</v>
      </c>
      <c r="I46" s="140">
        <v>2582.0050000000001</v>
      </c>
      <c r="J46" s="247">
        <f t="shared" si="13"/>
        <v>4.4266336638545234E-2</v>
      </c>
      <c r="K46" s="215">
        <f t="shared" si="14"/>
        <v>4.5803401007697711E-2</v>
      </c>
      <c r="L46" s="52">
        <f t="shared" si="15"/>
        <v>2.7150208691695106E-2</v>
      </c>
      <c r="N46" s="27">
        <f t="shared" si="16"/>
        <v>3.9541562782649704</v>
      </c>
      <c r="O46" s="152">
        <f t="shared" si="17"/>
        <v>4.0721327556867024</v>
      </c>
      <c r="P46" s="52">
        <f t="shared" si="8"/>
        <v>2.9836068460475332E-2</v>
      </c>
    </row>
    <row r="47" spans="1:16" ht="20.100000000000001" customHeight="1" x14ac:dyDescent="0.25">
      <c r="A47" s="38" t="s">
        <v>197</v>
      </c>
      <c r="B47" s="19">
        <v>8779.33</v>
      </c>
      <c r="C47" s="140">
        <v>8675.3700000000008</v>
      </c>
      <c r="D47" s="247">
        <f t="shared" si="11"/>
        <v>4.147053456622643E-2</v>
      </c>
      <c r="E47" s="215">
        <f t="shared" si="12"/>
        <v>4.1661644271506502E-2</v>
      </c>
      <c r="F47" s="52">
        <f t="shared" si="18"/>
        <v>-1.1841450315684583E-2</v>
      </c>
      <c r="H47" s="19">
        <v>2560.0820000000003</v>
      </c>
      <c r="I47" s="140">
        <v>2487.8449999999998</v>
      </c>
      <c r="J47" s="247">
        <f t="shared" si="13"/>
        <v>4.5082120792264722E-2</v>
      </c>
      <c r="K47" s="215">
        <f t="shared" si="14"/>
        <v>4.4133052484404828E-2</v>
      </c>
      <c r="L47" s="52">
        <f t="shared" si="15"/>
        <v>-2.8216674309651225E-2</v>
      </c>
      <c r="N47" s="27">
        <f t="shared" si="16"/>
        <v>2.9160334558559713</v>
      </c>
      <c r="O47" s="152">
        <f t="shared" si="17"/>
        <v>2.8677105414524102</v>
      </c>
      <c r="P47" s="52">
        <f t="shared" si="8"/>
        <v>-1.6571454043683591E-2</v>
      </c>
    </row>
    <row r="48" spans="1:16" ht="20.100000000000001" customHeight="1" x14ac:dyDescent="0.25">
      <c r="A48" s="38" t="s">
        <v>200</v>
      </c>
      <c r="B48" s="19">
        <v>4489.8100000000004</v>
      </c>
      <c r="C48" s="140">
        <v>5832.1600000000008</v>
      </c>
      <c r="D48" s="247">
        <f t="shared" si="11"/>
        <v>2.1208317810218903E-2</v>
      </c>
      <c r="E48" s="215">
        <f t="shared" si="12"/>
        <v>2.8007724771912823E-2</v>
      </c>
      <c r="F48" s="52">
        <f t="shared" si="18"/>
        <v>0.29897701684481087</v>
      </c>
      <c r="H48" s="19">
        <v>1384.951</v>
      </c>
      <c r="I48" s="140">
        <v>1784.558</v>
      </c>
      <c r="J48" s="247">
        <f t="shared" si="13"/>
        <v>2.4388487663038846E-2</v>
      </c>
      <c r="K48" s="215">
        <f t="shared" si="14"/>
        <v>3.1657113636687384E-2</v>
      </c>
      <c r="L48" s="52">
        <f t="shared" si="15"/>
        <v>0.28853511784893471</v>
      </c>
      <c r="N48" s="27">
        <f t="shared" si="16"/>
        <v>3.0846539163127167</v>
      </c>
      <c r="O48" s="152">
        <f t="shared" si="17"/>
        <v>3.0598577542454248</v>
      </c>
      <c r="P48" s="52">
        <f t="shared" si="8"/>
        <v>-8.0385556175884658E-3</v>
      </c>
    </row>
    <row r="49" spans="1:16" ht="20.100000000000001" customHeight="1" x14ac:dyDescent="0.25">
      <c r="A49" s="38" t="s">
        <v>196</v>
      </c>
      <c r="B49" s="19">
        <v>3401.5699999999997</v>
      </c>
      <c r="C49" s="140">
        <v>4821.4600000000019</v>
      </c>
      <c r="D49" s="247">
        <f t="shared" si="11"/>
        <v>1.6067846437534394E-2</v>
      </c>
      <c r="E49" s="215">
        <f t="shared" si="12"/>
        <v>2.3154050073864028E-2</v>
      </c>
      <c r="F49" s="52">
        <f t="shared" si="18"/>
        <v>0.41742195515600217</v>
      </c>
      <c r="H49" s="19">
        <v>1393.1260000000002</v>
      </c>
      <c r="I49" s="140">
        <v>1760.9660000000006</v>
      </c>
      <c r="J49" s="247">
        <f t="shared" si="13"/>
        <v>2.4532446464935336E-2</v>
      </c>
      <c r="K49" s="215">
        <f t="shared" si="14"/>
        <v>3.1238604053408659E-2</v>
      </c>
      <c r="L49" s="52">
        <f t="shared" si="15"/>
        <v>0.26403929005703741</v>
      </c>
      <c r="N49" s="27">
        <f t="shared" si="16"/>
        <v>4.0955382367553819</v>
      </c>
      <c r="O49" s="152">
        <f t="shared" si="17"/>
        <v>3.6523501180140454</v>
      </c>
      <c r="P49" s="52">
        <f t="shared" si="8"/>
        <v>-0.10821242364775098</v>
      </c>
    </row>
    <row r="50" spans="1:16" ht="20.100000000000001" customHeight="1" x14ac:dyDescent="0.25">
      <c r="A50" s="38" t="s">
        <v>201</v>
      </c>
      <c r="B50" s="19">
        <v>5984.39</v>
      </c>
      <c r="C50" s="140">
        <v>7431.13</v>
      </c>
      <c r="D50" s="247">
        <f t="shared" si="11"/>
        <v>2.8268199549712769E-2</v>
      </c>
      <c r="E50" s="215">
        <f t="shared" si="12"/>
        <v>3.5686442721788246E-2</v>
      </c>
      <c r="F50" s="52">
        <f t="shared" si="18"/>
        <v>0.24175229221357561</v>
      </c>
      <c r="H50" s="19">
        <v>1275.9470000000001</v>
      </c>
      <c r="I50" s="140">
        <v>1617.9920000000002</v>
      </c>
      <c r="J50" s="247">
        <f t="shared" si="13"/>
        <v>2.2468966532528174E-2</v>
      </c>
      <c r="K50" s="215">
        <f t="shared" si="14"/>
        <v>2.8702321026972E-2</v>
      </c>
      <c r="L50" s="52">
        <f t="shared" si="15"/>
        <v>0.26807147945800258</v>
      </c>
      <c r="N50" s="27">
        <f t="shared" si="16"/>
        <v>2.1321254129493568</v>
      </c>
      <c r="O50" s="152">
        <f t="shared" si="17"/>
        <v>2.1773162358887546</v>
      </c>
      <c r="P50" s="52">
        <f t="shared" si="8"/>
        <v>2.1195199243409232E-2</v>
      </c>
    </row>
    <row r="51" spans="1:16" ht="20.100000000000001" customHeight="1" x14ac:dyDescent="0.25">
      <c r="A51" s="38" t="s">
        <v>204</v>
      </c>
      <c r="B51" s="19">
        <v>3319.68</v>
      </c>
      <c r="C51" s="140">
        <v>2030.9099999999999</v>
      </c>
      <c r="D51" s="247">
        <f t="shared" si="11"/>
        <v>1.5681026250159245E-2</v>
      </c>
      <c r="E51" s="215">
        <f t="shared" si="12"/>
        <v>9.753019175832876E-3</v>
      </c>
      <c r="F51" s="52">
        <f t="shared" si="18"/>
        <v>-0.38822115384615385</v>
      </c>
      <c r="H51" s="19">
        <v>711.66700000000014</v>
      </c>
      <c r="I51" s="140">
        <v>586.78000000000009</v>
      </c>
      <c r="J51" s="247">
        <f t="shared" si="13"/>
        <v>1.2532199225598501E-2</v>
      </c>
      <c r="K51" s="215">
        <f t="shared" si="14"/>
        <v>1.0409166381667296E-2</v>
      </c>
      <c r="L51" s="52">
        <f t="shared" si="15"/>
        <v>-0.17548516370718331</v>
      </c>
      <c r="N51" s="27">
        <f t="shared" si="16"/>
        <v>2.1437819307885104</v>
      </c>
      <c r="O51" s="152">
        <f t="shared" si="17"/>
        <v>2.8892466923694311</v>
      </c>
      <c r="P51" s="52">
        <f t="shared" si="8"/>
        <v>0.34773348486370032</v>
      </c>
    </row>
    <row r="52" spans="1:16" ht="20.100000000000001" customHeight="1" x14ac:dyDescent="0.25">
      <c r="A52" s="38" t="s">
        <v>205</v>
      </c>
      <c r="B52" s="19">
        <v>992.59</v>
      </c>
      <c r="C52" s="140">
        <v>1722.6999999999996</v>
      </c>
      <c r="D52" s="247">
        <f t="shared" si="11"/>
        <v>4.6886536791635233E-3</v>
      </c>
      <c r="E52" s="215">
        <f t="shared" si="12"/>
        <v>8.272905315453315E-3</v>
      </c>
      <c r="F52" s="52">
        <f t="shared" si="18"/>
        <v>0.73556050332967238</v>
      </c>
      <c r="H52" s="19">
        <v>292.15499999999992</v>
      </c>
      <c r="I52" s="140">
        <v>474.26799999999992</v>
      </c>
      <c r="J52" s="247">
        <f t="shared" si="13"/>
        <v>5.1447441918126427E-3</v>
      </c>
      <c r="K52" s="215">
        <f t="shared" si="14"/>
        <v>8.4132630994590528E-3</v>
      </c>
      <c r="L52" s="52">
        <f t="shared" si="15"/>
        <v>0.62334377299721055</v>
      </c>
      <c r="N52" s="27">
        <f t="shared" si="16"/>
        <v>2.9433602998216779</v>
      </c>
      <c r="O52" s="152">
        <f t="shared" si="17"/>
        <v>2.7530504440703547</v>
      </c>
      <c r="P52" s="52">
        <f t="shared" si="8"/>
        <v>-6.4657342753061203E-2</v>
      </c>
    </row>
    <row r="53" spans="1:16" ht="20.100000000000001" customHeight="1" x14ac:dyDescent="0.25">
      <c r="A53" s="38" t="s">
        <v>203</v>
      </c>
      <c r="B53" s="19">
        <v>959.36</v>
      </c>
      <c r="C53" s="140">
        <v>1593.14</v>
      </c>
      <c r="D53" s="247">
        <f t="shared" si="11"/>
        <v>4.5316865912837304E-3</v>
      </c>
      <c r="E53" s="215">
        <f t="shared" si="12"/>
        <v>7.6507205980503269E-3</v>
      </c>
      <c r="F53" s="52">
        <f t="shared" si="18"/>
        <v>0.66062791861240833</v>
      </c>
      <c r="H53" s="19">
        <v>348.82299999999998</v>
      </c>
      <c r="I53" s="140">
        <v>474.10199999999998</v>
      </c>
      <c r="J53" s="247">
        <f t="shared" si="13"/>
        <v>6.1426472359557838E-3</v>
      </c>
      <c r="K53" s="215">
        <f t="shared" si="14"/>
        <v>8.4103183473895286E-3</v>
      </c>
      <c r="L53" s="52">
        <f t="shared" si="15"/>
        <v>0.359147762618864</v>
      </c>
      <c r="N53" s="27">
        <f t="shared" si="16"/>
        <v>3.6359969146097395</v>
      </c>
      <c r="O53" s="152">
        <f t="shared" si="17"/>
        <v>2.9758966569165288</v>
      </c>
      <c r="P53" s="52">
        <f t="shared" si="8"/>
        <v>-0.18154587949205145</v>
      </c>
    </row>
    <row r="54" spans="1:16" ht="20.100000000000001" customHeight="1" x14ac:dyDescent="0.25">
      <c r="A54" s="38" t="s">
        <v>199</v>
      </c>
      <c r="B54" s="19">
        <v>1934.39</v>
      </c>
      <c r="C54" s="140">
        <v>1149.2200000000003</v>
      </c>
      <c r="D54" s="247">
        <f t="shared" si="11"/>
        <v>9.1373928716158015E-3</v>
      </c>
      <c r="E54" s="215">
        <f t="shared" si="12"/>
        <v>5.5188879355809271E-3</v>
      </c>
      <c r="F54" s="52">
        <f>(C54-B54)/B54</f>
        <v>-0.4059005681377591</v>
      </c>
      <c r="H54" s="19">
        <v>582.98699999999997</v>
      </c>
      <c r="I54" s="140">
        <v>398.58199999999994</v>
      </c>
      <c r="J54" s="247">
        <f t="shared" si="13"/>
        <v>1.0266190830731214E-2</v>
      </c>
      <c r="K54" s="215">
        <f t="shared" si="14"/>
        <v>7.0706335504579446E-3</v>
      </c>
      <c r="L54" s="52">
        <f t="shared" si="15"/>
        <v>-0.31631065529763108</v>
      </c>
      <c r="N54" s="27">
        <f t="shared" si="16"/>
        <v>3.0138028008829654</v>
      </c>
      <c r="O54" s="152">
        <f t="shared" si="17"/>
        <v>3.468282835314386</v>
      </c>
      <c r="P54" s="52">
        <f t="shared" si="8"/>
        <v>0.1507995261993485</v>
      </c>
    </row>
    <row r="55" spans="1:16" ht="20.100000000000001" customHeight="1" x14ac:dyDescent="0.25">
      <c r="A55" s="38" t="s">
        <v>207</v>
      </c>
      <c r="B55" s="19">
        <v>680.43000000000006</v>
      </c>
      <c r="C55" s="140">
        <v>456.36</v>
      </c>
      <c r="D55" s="247">
        <f t="shared" si="11"/>
        <v>3.2141172315993879E-3</v>
      </c>
      <c r="E55" s="215">
        <f t="shared" si="12"/>
        <v>2.1915731524701199E-3</v>
      </c>
      <c r="F55" s="52">
        <f>(C55-B55)/B55</f>
        <v>-0.32930646796878449</v>
      </c>
      <c r="H55" s="19">
        <v>296.59300000000002</v>
      </c>
      <c r="I55" s="140">
        <v>195.12199999999999</v>
      </c>
      <c r="J55" s="247">
        <f t="shared" si="13"/>
        <v>5.2228957713620775E-3</v>
      </c>
      <c r="K55" s="215">
        <f t="shared" si="14"/>
        <v>3.4613609235551409E-3</v>
      </c>
      <c r="L55" s="52">
        <f t="shared" si="15"/>
        <v>-0.34212203254965567</v>
      </c>
      <c r="N55" s="27">
        <f t="shared" ref="N55:N56" si="19">(H55/B55)*10</f>
        <v>4.3589053980571109</v>
      </c>
      <c r="O55" s="152">
        <f t="shared" ref="O55:O56" si="20">(I55/C55)*10</f>
        <v>4.2756157419581022</v>
      </c>
      <c r="P55" s="52">
        <f t="shared" ref="P55:P56" si="21">(O55-N55)/N55</f>
        <v>-1.9107929283377706E-2</v>
      </c>
    </row>
    <row r="56" spans="1:16" ht="20.100000000000001" customHeight="1" x14ac:dyDescent="0.25">
      <c r="A56" s="38" t="s">
        <v>206</v>
      </c>
      <c r="B56" s="19">
        <v>460.9</v>
      </c>
      <c r="C56" s="140">
        <v>471.43000000000006</v>
      </c>
      <c r="D56" s="247">
        <f t="shared" si="11"/>
        <v>2.1771330365271337E-3</v>
      </c>
      <c r="E56" s="215">
        <f t="shared" si="12"/>
        <v>2.2639436656783874E-3</v>
      </c>
      <c r="F56" s="52">
        <f t="shared" si="18"/>
        <v>2.2846604469516352E-2</v>
      </c>
      <c r="H56" s="19">
        <v>157.29400000000001</v>
      </c>
      <c r="I56" s="140">
        <v>152.596</v>
      </c>
      <c r="J56" s="247">
        <f t="shared" si="13"/>
        <v>2.7698906159640537E-3</v>
      </c>
      <c r="K56" s="215">
        <f t="shared" si="14"/>
        <v>2.7069722096474016E-3</v>
      </c>
      <c r="L56" s="52">
        <f t="shared" si="15"/>
        <v>-2.9867636400625626E-2</v>
      </c>
      <c r="N56" s="27">
        <f t="shared" si="19"/>
        <v>3.4127576480798445</v>
      </c>
      <c r="O56" s="152">
        <f t="shared" si="20"/>
        <v>3.2368750397726065</v>
      </c>
      <c r="P56" s="52">
        <f t="shared" si="21"/>
        <v>-5.1536799985254352E-2</v>
      </c>
    </row>
    <row r="57" spans="1:16" ht="20.100000000000001" customHeight="1" x14ac:dyDescent="0.25">
      <c r="A57" s="38" t="s">
        <v>208</v>
      </c>
      <c r="B57" s="19">
        <v>609.85000000000014</v>
      </c>
      <c r="C57" s="140">
        <v>354.36000000000013</v>
      </c>
      <c r="D57" s="247">
        <f t="shared" si="11"/>
        <v>2.8807215932438119E-3</v>
      </c>
      <c r="E57" s="215">
        <f t="shared" si="12"/>
        <v>1.7017395527857656E-3</v>
      </c>
      <c r="F57" s="52">
        <f t="shared" ref="F57:F58" si="22">(C57-B57)/B57</f>
        <v>-0.41893908338115921</v>
      </c>
      <c r="H57" s="19">
        <v>109.44399999999999</v>
      </c>
      <c r="I57" s="140">
        <v>136.86300000000006</v>
      </c>
      <c r="J57" s="247">
        <f t="shared" si="13"/>
        <v>1.9272693718359877E-3</v>
      </c>
      <c r="K57" s="215">
        <f t="shared" si="14"/>
        <v>2.4278771234434223E-3</v>
      </c>
      <c r="L57" s="52">
        <f t="shared" si="15"/>
        <v>0.25052995139066619</v>
      </c>
      <c r="N57" s="27">
        <f t="shared" si="16"/>
        <v>1.7946052307944571</v>
      </c>
      <c r="O57" s="152">
        <f t="shared" si="17"/>
        <v>3.8622587199458183</v>
      </c>
      <c r="P57" s="52">
        <f t="shared" ref="P57:P58" si="23">(O57-N57)/N57</f>
        <v>1.1521494831685226</v>
      </c>
    </row>
    <row r="58" spans="1:16" ht="20.100000000000001" customHeight="1" x14ac:dyDescent="0.25">
      <c r="A58" s="38" t="s">
        <v>202</v>
      </c>
      <c r="B58" s="19">
        <v>141.37000000000003</v>
      </c>
      <c r="C58" s="140">
        <v>159.07999999999996</v>
      </c>
      <c r="D58" s="247">
        <f t="shared" si="11"/>
        <v>6.6778324446483187E-4</v>
      </c>
      <c r="E58" s="215">
        <f t="shared" si="12"/>
        <v>7.6394832389987423E-4</v>
      </c>
      <c r="F58" s="52">
        <f t="shared" si="22"/>
        <v>0.12527410341656589</v>
      </c>
      <c r="H58" s="19">
        <v>61.606999999999999</v>
      </c>
      <c r="I58" s="140">
        <v>94.981000000000009</v>
      </c>
      <c r="J58" s="247">
        <f t="shared" si="13"/>
        <v>1.0848770530198066E-3</v>
      </c>
      <c r="K58" s="215">
        <f t="shared" si="14"/>
        <v>1.6849126284078212E-3</v>
      </c>
      <c r="L58" s="52">
        <f t="shared" si="15"/>
        <v>0.54172415472267776</v>
      </c>
      <c r="N58" s="27">
        <f t="shared" si="16"/>
        <v>4.3578552733960514</v>
      </c>
      <c r="O58" s="152">
        <f t="shared" si="17"/>
        <v>5.9706437012823752</v>
      </c>
      <c r="P58" s="52">
        <f t="shared" si="23"/>
        <v>0.37008765245879477</v>
      </c>
    </row>
    <row r="59" spans="1:16" ht="20.100000000000001" customHeight="1" x14ac:dyDescent="0.25">
      <c r="A59" s="38" t="s">
        <v>210</v>
      </c>
      <c r="B59" s="19">
        <v>140</v>
      </c>
      <c r="C59" s="140">
        <v>241.9</v>
      </c>
      <c r="D59" s="247">
        <f t="shared" si="11"/>
        <v>6.61311835786068E-4</v>
      </c>
      <c r="E59" s="215">
        <f t="shared" si="12"/>
        <v>1.1616739976827988E-3</v>
      </c>
      <c r="F59" s="52">
        <f t="shared" ref="F59:F60" si="24">(C59-B59)/B59</f>
        <v>0.72785714285714287</v>
      </c>
      <c r="H59" s="19">
        <v>39.530999999999992</v>
      </c>
      <c r="I59" s="140">
        <v>92.215000000000018</v>
      </c>
      <c r="J59" s="247">
        <f t="shared" si="13"/>
        <v>6.9612665416147459E-4</v>
      </c>
      <c r="K59" s="215">
        <f t="shared" si="14"/>
        <v>1.6358452535625782E-3</v>
      </c>
      <c r="L59" s="52">
        <f t="shared" si="15"/>
        <v>1.332726214869344</v>
      </c>
      <c r="N59" s="27">
        <f t="shared" si="16"/>
        <v>2.8236428571428567</v>
      </c>
      <c r="O59" s="152">
        <f t="shared" si="17"/>
        <v>3.8121124431583304</v>
      </c>
      <c r="P59" s="52">
        <f t="shared" ref="P59" si="25">(O59-N59)/N59</f>
        <v>0.35006891311164995</v>
      </c>
    </row>
    <row r="60" spans="1:16" ht="20.100000000000001" customHeight="1" x14ac:dyDescent="0.25">
      <c r="A60" s="38" t="s">
        <v>218</v>
      </c>
      <c r="B60" s="19">
        <v>177.73000000000002</v>
      </c>
      <c r="C60" s="140">
        <v>120.02000000000004</v>
      </c>
      <c r="D60" s="247">
        <f t="shared" si="11"/>
        <v>8.3953537553041338E-4</v>
      </c>
      <c r="E60" s="215">
        <f t="shared" si="12"/>
        <v>5.7637086896192454E-4</v>
      </c>
      <c r="F60" s="52">
        <f t="shared" si="24"/>
        <v>-0.3247060147414616</v>
      </c>
      <c r="H60" s="19">
        <v>57.243999999999993</v>
      </c>
      <c r="I60" s="140">
        <v>50.753999999999991</v>
      </c>
      <c r="J60" s="247">
        <f t="shared" si="13"/>
        <v>1.0080461964235526E-3</v>
      </c>
      <c r="K60" s="215">
        <f t="shared" si="14"/>
        <v>9.0034907552258379E-4</v>
      </c>
      <c r="L60" s="52">
        <f t="shared" si="15"/>
        <v>-0.11337432744043048</v>
      </c>
      <c r="N60" s="27">
        <f t="shared" ref="N60" si="26">(H60/B60)*10</f>
        <v>3.2208406009114943</v>
      </c>
      <c r="O60" s="152">
        <f t="shared" ref="O60" si="27">(I60/C60)*10</f>
        <v>4.2287952007998646</v>
      </c>
      <c r="P60" s="52">
        <f t="shared" ref="P60" si="28">(O60-N60)/N60</f>
        <v>0.31294768191978217</v>
      </c>
    </row>
    <row r="61" spans="1:16" ht="20.100000000000001" customHeight="1" thickBot="1" x14ac:dyDescent="0.3">
      <c r="A61" s="8" t="s">
        <v>17</v>
      </c>
      <c r="B61" s="19">
        <f>B62-SUM(B39:B60)</f>
        <v>150.71000000005006</v>
      </c>
      <c r="C61" s="140">
        <f>C62-SUM(C39:C60)</f>
        <v>224.32000000003609</v>
      </c>
      <c r="D61" s="247">
        <f t="shared" si="11"/>
        <v>7.1190219122393864E-4</v>
      </c>
      <c r="E61" s="215">
        <f t="shared" si="12"/>
        <v>1.0772497360903156E-3</v>
      </c>
      <c r="F61" s="52">
        <f t="shared" si="18"/>
        <v>0.48842147170036215</v>
      </c>
      <c r="H61" s="19">
        <f>H62-SUM(H39:H60)</f>
        <v>86.187999999987369</v>
      </c>
      <c r="I61" s="140">
        <f>I62-SUM(I39:I60)</f>
        <v>115.48100000000704</v>
      </c>
      <c r="J61" s="247">
        <f t="shared" si="13"/>
        <v>1.5177395985140874E-3</v>
      </c>
      <c r="K61" s="215">
        <f t="shared" si="14"/>
        <v>2.0485717695241726E-3</v>
      </c>
      <c r="L61" s="52">
        <f t="shared" si="15"/>
        <v>0.33987330022768791</v>
      </c>
      <c r="N61" s="27">
        <f t="shared" si="16"/>
        <v>5.7187976909268627</v>
      </c>
      <c r="O61" s="152">
        <f t="shared" si="17"/>
        <v>5.1480474322391432</v>
      </c>
      <c r="P61" s="52">
        <f t="shared" si="8"/>
        <v>-9.9802491630931661E-2</v>
      </c>
    </row>
    <row r="62" spans="1:16" ht="26.25" customHeight="1" thickBot="1" x14ac:dyDescent="0.3">
      <c r="A62" s="12" t="s">
        <v>18</v>
      </c>
      <c r="B62" s="17">
        <v>211700.43000000002</v>
      </c>
      <c r="C62" s="145">
        <v>208233.98000000004</v>
      </c>
      <c r="D62" s="253">
        <f>SUM(D39:D61)</f>
        <v>1</v>
      </c>
      <c r="E62" s="254">
        <f>SUM(E39:E61)</f>
        <v>1</v>
      </c>
      <c r="F62" s="57">
        <f t="shared" si="18"/>
        <v>-1.6374317236861457E-2</v>
      </c>
      <c r="G62" s="1"/>
      <c r="H62" s="17">
        <v>56787.08</v>
      </c>
      <c r="I62" s="145">
        <v>56371.468999999997</v>
      </c>
      <c r="J62" s="253">
        <f>SUM(J39:J61)</f>
        <v>0.99999999999999967</v>
      </c>
      <c r="K62" s="254">
        <f>SUM(K39:K61)</f>
        <v>1.0000000000000002</v>
      </c>
      <c r="L62" s="57">
        <f t="shared" si="15"/>
        <v>-7.3187598305812594E-3</v>
      </c>
      <c r="M62" s="1"/>
      <c r="N62" s="29">
        <f t="shared" si="16"/>
        <v>2.6824262945521649</v>
      </c>
      <c r="O62" s="146">
        <f t="shared" si="17"/>
        <v>2.7071215274279439</v>
      </c>
      <c r="P62" s="57">
        <f t="shared" si="8"/>
        <v>9.2063043543576372E-3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B5</f>
        <v>jan-ago</v>
      </c>
      <c r="C66" s="347"/>
      <c r="D66" s="353" t="str">
        <f>B5</f>
        <v>jan-ago</v>
      </c>
      <c r="E66" s="347"/>
      <c r="F66" s="131" t="str">
        <f>F37</f>
        <v>2023/2022</v>
      </c>
      <c r="H66" s="342" t="str">
        <f>B5</f>
        <v>jan-ago</v>
      </c>
      <c r="I66" s="347"/>
      <c r="J66" s="353" t="str">
        <f>B5</f>
        <v>jan-ago</v>
      </c>
      <c r="K66" s="343"/>
      <c r="L66" s="131" t="str">
        <f>L37</f>
        <v>2023/2022</v>
      </c>
      <c r="N66" s="342" t="str">
        <f>B5</f>
        <v>jan-ago</v>
      </c>
      <c r="O66" s="343"/>
      <c r="P66" s="131" t="str">
        <f>P37</f>
        <v>2023/2022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152</v>
      </c>
      <c r="B68" s="39">
        <v>70348.009999999995</v>
      </c>
      <c r="C68" s="147">
        <v>66955.78</v>
      </c>
      <c r="D68" s="247">
        <f>B68/$B$96</f>
        <v>0.26448455783811181</v>
      </c>
      <c r="E68" s="246">
        <f>C68/$C$96</f>
        <v>0.23884622014162726</v>
      </c>
      <c r="F68" s="61">
        <f t="shared" ref="F68:F75" si="29">(C68-B68)/B68</f>
        <v>-4.8220695937241098E-2</v>
      </c>
      <c r="H68" s="19">
        <v>23884.602999999999</v>
      </c>
      <c r="I68" s="147">
        <v>24167.263999999996</v>
      </c>
      <c r="J68" s="245">
        <f>H68/$H$96</f>
        <v>0.23657426411948401</v>
      </c>
      <c r="K68" s="246">
        <f>I68/$I$96</f>
        <v>0.2221494978917308</v>
      </c>
      <c r="L68" s="61">
        <f t="shared" ref="L68:L96" si="30">(I68-H68)/H68</f>
        <v>1.1834444139598905E-2</v>
      </c>
      <c r="N68" s="41">
        <f t="shared" ref="N68:N96" si="31">(H68/B68)*10</f>
        <v>3.3952066305784627</v>
      </c>
      <c r="O68" s="149">
        <f t="shared" ref="O68:O96" si="32">(I68/C68)*10</f>
        <v>3.6094365564854884</v>
      </c>
      <c r="P68" s="61">
        <f t="shared" si="8"/>
        <v>6.3097757873583682E-2</v>
      </c>
    </row>
    <row r="69" spans="1:16" ht="20.100000000000001" customHeight="1" x14ac:dyDescent="0.25">
      <c r="A69" s="38" t="s">
        <v>153</v>
      </c>
      <c r="B69" s="19">
        <v>42389.559999999976</v>
      </c>
      <c r="C69" s="140">
        <v>49335.019999999982</v>
      </c>
      <c r="D69" s="247">
        <f t="shared" ref="D69:D95" si="33">B69/$B$96</f>
        <v>0.15937030818003387</v>
      </c>
      <c r="E69" s="215">
        <f t="shared" ref="E69:E95" si="34">C69/$C$96</f>
        <v>0.17598903407012179</v>
      </c>
      <c r="F69" s="52">
        <f t="shared" si="29"/>
        <v>0.16384836266288233</v>
      </c>
      <c r="H69" s="19">
        <v>17639.749999999996</v>
      </c>
      <c r="I69" s="140">
        <v>21245.373000000003</v>
      </c>
      <c r="J69" s="214">
        <f t="shared" ref="J69:J96" si="35">H69/$H$96</f>
        <v>0.17471970857131966</v>
      </c>
      <c r="K69" s="215">
        <f t="shared" ref="K69:K96" si="36">I69/$I$96</f>
        <v>0.19529099133739491</v>
      </c>
      <c r="L69" s="52">
        <f t="shared" si="30"/>
        <v>0.20440329369747348</v>
      </c>
      <c r="N69" s="40">
        <f t="shared" si="31"/>
        <v>4.1613430288023761</v>
      </c>
      <c r="O69" s="143">
        <f t="shared" si="32"/>
        <v>4.3063472965045948</v>
      </c>
      <c r="P69" s="52">
        <f t="shared" si="8"/>
        <v>3.4845545464188901E-2</v>
      </c>
    </row>
    <row r="70" spans="1:16" ht="20.100000000000001" customHeight="1" x14ac:dyDescent="0.25">
      <c r="A70" s="38" t="s">
        <v>154</v>
      </c>
      <c r="B70" s="19">
        <v>44347.54</v>
      </c>
      <c r="C70" s="140">
        <v>38907.35</v>
      </c>
      <c r="D70" s="247">
        <f t="shared" si="33"/>
        <v>0.16673164611348604</v>
      </c>
      <c r="E70" s="215">
        <f t="shared" si="34"/>
        <v>0.13879120642351328</v>
      </c>
      <c r="F70" s="52">
        <f t="shared" si="29"/>
        <v>-0.12267174233339667</v>
      </c>
      <c r="H70" s="19">
        <v>17966.840999999993</v>
      </c>
      <c r="I70" s="140">
        <v>16273.811000000003</v>
      </c>
      <c r="J70" s="214">
        <f t="shared" si="35"/>
        <v>0.17795950755919088</v>
      </c>
      <c r="K70" s="215">
        <f t="shared" si="36"/>
        <v>0.14959156909259266</v>
      </c>
      <c r="L70" s="52">
        <f t="shared" si="30"/>
        <v>-9.4230811081368757E-2</v>
      </c>
      <c r="N70" s="40">
        <f t="shared" si="31"/>
        <v>4.0513726353254302</v>
      </c>
      <c r="O70" s="143">
        <f t="shared" si="32"/>
        <v>4.1827086655863237</v>
      </c>
      <c r="P70" s="52">
        <f t="shared" si="8"/>
        <v>3.2417662378356804E-2</v>
      </c>
    </row>
    <row r="71" spans="1:16" ht="20.100000000000001" customHeight="1" x14ac:dyDescent="0.25">
      <c r="A71" s="38" t="s">
        <v>178</v>
      </c>
      <c r="B71" s="19">
        <v>31013.650000000005</v>
      </c>
      <c r="C71" s="140">
        <v>32392.279999999995</v>
      </c>
      <c r="D71" s="247">
        <f t="shared" si="33"/>
        <v>0.11660076109041262</v>
      </c>
      <c r="E71" s="215">
        <f t="shared" si="34"/>
        <v>0.11555049675725126</v>
      </c>
      <c r="F71" s="52">
        <f t="shared" si="29"/>
        <v>4.4452362105072765E-2</v>
      </c>
      <c r="H71" s="19">
        <v>10736.992000000002</v>
      </c>
      <c r="I71" s="140">
        <v>11830.525</v>
      </c>
      <c r="J71" s="214">
        <f t="shared" si="35"/>
        <v>0.10634867915773134</v>
      </c>
      <c r="K71" s="215">
        <f t="shared" si="36"/>
        <v>0.10874814743388284</v>
      </c>
      <c r="L71" s="52">
        <f t="shared" si="30"/>
        <v>0.10184723989735649</v>
      </c>
      <c r="N71" s="40">
        <f t="shared" si="31"/>
        <v>3.4620214002544043</v>
      </c>
      <c r="O71" s="143">
        <f t="shared" si="32"/>
        <v>3.6522668364190487</v>
      </c>
      <c r="P71" s="52">
        <f t="shared" si="8"/>
        <v>5.4952125989361111E-2</v>
      </c>
    </row>
    <row r="72" spans="1:16" ht="20.100000000000001" customHeight="1" x14ac:dyDescent="0.25">
      <c r="A72" s="38" t="s">
        <v>156</v>
      </c>
      <c r="B72" s="19">
        <v>20284.34</v>
      </c>
      <c r="C72" s="140">
        <v>20049.080000000005</v>
      </c>
      <c r="D72" s="247">
        <f t="shared" si="33"/>
        <v>7.6262209775911569E-2</v>
      </c>
      <c r="E72" s="215">
        <f t="shared" si="34"/>
        <v>7.1519545815418736E-2</v>
      </c>
      <c r="F72" s="52">
        <f t="shared" si="29"/>
        <v>-1.1598109674753764E-2</v>
      </c>
      <c r="H72" s="19">
        <v>8829.7790000000005</v>
      </c>
      <c r="I72" s="140">
        <v>9452.8750000000018</v>
      </c>
      <c r="J72" s="214">
        <f t="shared" si="35"/>
        <v>8.7457952274219236E-2</v>
      </c>
      <c r="K72" s="215">
        <f t="shared" si="36"/>
        <v>8.6892394392815653E-2</v>
      </c>
      <c r="L72" s="52">
        <f t="shared" si="30"/>
        <v>7.0567564601560398E-2</v>
      </c>
      <c r="N72" s="40">
        <f t="shared" si="31"/>
        <v>4.3530028583626583</v>
      </c>
      <c r="O72" s="143">
        <f t="shared" si="32"/>
        <v>4.7148672158522977</v>
      </c>
      <c r="P72" s="52">
        <f t="shared" ref="P72:P75" si="37">(O72-N72)/N72</f>
        <v>8.3129823081658005E-2</v>
      </c>
    </row>
    <row r="73" spans="1:16" ht="20.100000000000001" customHeight="1" x14ac:dyDescent="0.25">
      <c r="A73" s="38" t="s">
        <v>158</v>
      </c>
      <c r="B73" s="19">
        <v>8313.7000000000007</v>
      </c>
      <c r="C73" s="140">
        <v>22640.420000000002</v>
      </c>
      <c r="D73" s="247">
        <f t="shared" si="33"/>
        <v>3.125668044481586E-2</v>
      </c>
      <c r="E73" s="215">
        <f t="shared" si="34"/>
        <v>8.0763434305729853E-2</v>
      </c>
      <c r="F73" s="52">
        <f t="shared" si="29"/>
        <v>1.723266415675331</v>
      </c>
      <c r="H73" s="19">
        <v>1732.4430000000002</v>
      </c>
      <c r="I73" s="140">
        <v>4453.7929999999997</v>
      </c>
      <c r="J73" s="214">
        <f t="shared" si="35"/>
        <v>1.7159649999372036E-2</v>
      </c>
      <c r="K73" s="215">
        <f t="shared" si="36"/>
        <v>4.0940003744888355E-2</v>
      </c>
      <c r="L73" s="52">
        <f t="shared" si="30"/>
        <v>1.5708164713067034</v>
      </c>
      <c r="N73" s="40">
        <f t="shared" si="31"/>
        <v>2.0838411297015771</v>
      </c>
      <c r="O73" s="143">
        <f t="shared" si="32"/>
        <v>1.9671865627934462</v>
      </c>
      <c r="P73" s="52">
        <f t="shared" si="37"/>
        <v>-5.5980547290971648E-2</v>
      </c>
    </row>
    <row r="74" spans="1:16" ht="20.100000000000001" customHeight="1" x14ac:dyDescent="0.25">
      <c r="A74" s="38" t="s">
        <v>155</v>
      </c>
      <c r="B74" s="19">
        <v>9324.6100000000042</v>
      </c>
      <c r="C74" s="140">
        <v>5912.67</v>
      </c>
      <c r="D74" s="247">
        <f t="shared" si="33"/>
        <v>3.505735773993944E-2</v>
      </c>
      <c r="E74" s="215">
        <f t="shared" si="34"/>
        <v>2.1091814335443413E-2</v>
      </c>
      <c r="F74" s="52">
        <f t="shared" si="29"/>
        <v>-0.3659069923567852</v>
      </c>
      <c r="H74" s="19">
        <v>3984.7580000000003</v>
      </c>
      <c r="I74" s="140">
        <v>2881.99</v>
      </c>
      <c r="J74" s="214">
        <f t="shared" si="35"/>
        <v>3.9468572768164789E-2</v>
      </c>
      <c r="K74" s="215">
        <f t="shared" si="36"/>
        <v>2.6491729946302129E-2</v>
      </c>
      <c r="L74" s="52">
        <f t="shared" si="30"/>
        <v>-0.27674654270096211</v>
      </c>
      <c r="N74" s="40">
        <f t="shared" si="31"/>
        <v>4.2733776533281267</v>
      </c>
      <c r="O74" s="143">
        <f t="shared" si="32"/>
        <v>4.8742615434313095</v>
      </c>
      <c r="P74" s="52">
        <f t="shared" si="37"/>
        <v>0.14061099646440364</v>
      </c>
    </row>
    <row r="75" spans="1:16" ht="20.100000000000001" customHeight="1" x14ac:dyDescent="0.25">
      <c r="A75" s="38" t="s">
        <v>157</v>
      </c>
      <c r="B75" s="19">
        <v>5562.2400000000007</v>
      </c>
      <c r="C75" s="140">
        <v>5945.67</v>
      </c>
      <c r="D75" s="247">
        <f t="shared" si="33"/>
        <v>2.0912127961963092E-2</v>
      </c>
      <c r="E75" s="215">
        <f t="shared" si="34"/>
        <v>2.1209532705159569E-2</v>
      </c>
      <c r="F75" s="52">
        <f t="shared" si="29"/>
        <v>6.8934458060062015E-2</v>
      </c>
      <c r="H75" s="19">
        <v>2117.9540000000002</v>
      </c>
      <c r="I75" s="140">
        <v>2468.3889999999992</v>
      </c>
      <c r="J75" s="214">
        <f t="shared" si="35"/>
        <v>2.0978092413297289E-2</v>
      </c>
      <c r="K75" s="215">
        <f t="shared" si="36"/>
        <v>2.2689840974612248E-2</v>
      </c>
      <c r="L75" s="52">
        <f t="shared" si="30"/>
        <v>0.16545921205087505</v>
      </c>
      <c r="N75" s="40">
        <f t="shared" si="31"/>
        <v>3.8077357323668162</v>
      </c>
      <c r="O75" s="143">
        <f t="shared" si="32"/>
        <v>4.151574170783106</v>
      </c>
      <c r="P75" s="52">
        <f t="shared" si="37"/>
        <v>9.0299974206079256E-2</v>
      </c>
    </row>
    <row r="76" spans="1:16" ht="20.100000000000001" customHeight="1" x14ac:dyDescent="0.25">
      <c r="A76" s="38" t="s">
        <v>161</v>
      </c>
      <c r="B76" s="19">
        <v>3337.37</v>
      </c>
      <c r="C76" s="140">
        <v>4231.0700000000015</v>
      </c>
      <c r="D76" s="247">
        <f t="shared" si="33"/>
        <v>1.2547374528322539E-2</v>
      </c>
      <c r="E76" s="215">
        <f t="shared" si="34"/>
        <v>1.5093171592574013E-2</v>
      </c>
      <c r="F76" s="52">
        <f t="shared" ref="F76:F81" si="38">(C76-B76)/B76</f>
        <v>0.26778571150336994</v>
      </c>
      <c r="H76" s="19">
        <v>1602.028</v>
      </c>
      <c r="I76" s="140">
        <v>2203.2210000000005</v>
      </c>
      <c r="J76" s="214">
        <f t="shared" si="35"/>
        <v>1.586790432308248E-2</v>
      </c>
      <c r="K76" s="215">
        <f t="shared" si="36"/>
        <v>2.0252372750780446E-2</v>
      </c>
      <c r="L76" s="52">
        <f t="shared" si="30"/>
        <v>0.37526997031262899</v>
      </c>
      <c r="N76" s="40">
        <f t="shared" si="31"/>
        <v>4.800270871974039</v>
      </c>
      <c r="O76" s="143">
        <f t="shared" si="32"/>
        <v>5.2072430850824958</v>
      </c>
      <c r="P76" s="52">
        <f t="shared" ref="P76:P81" si="39">(O76-N76)/N76</f>
        <v>8.4781093392985049E-2</v>
      </c>
    </row>
    <row r="77" spans="1:16" ht="20.100000000000001" customHeight="1" x14ac:dyDescent="0.25">
      <c r="A77" s="38" t="s">
        <v>159</v>
      </c>
      <c r="B77" s="19">
        <v>842.02999999999986</v>
      </c>
      <c r="C77" s="140">
        <v>1072.8</v>
      </c>
      <c r="D77" s="247">
        <f t="shared" si="33"/>
        <v>3.1657460138023131E-3</v>
      </c>
      <c r="E77" s="215">
        <f t="shared" si="34"/>
        <v>3.8269171827725362E-3</v>
      </c>
      <c r="F77" s="52">
        <f t="shared" si="38"/>
        <v>0.274063869458333</v>
      </c>
      <c r="H77" s="19">
        <v>1549.9929999999997</v>
      </c>
      <c r="I77" s="140">
        <v>2136.7750000000001</v>
      </c>
      <c r="J77" s="214">
        <f t="shared" si="35"/>
        <v>1.5352503592601114E-2</v>
      </c>
      <c r="K77" s="215">
        <f t="shared" si="36"/>
        <v>1.9641590101287562E-2</v>
      </c>
      <c r="L77" s="52">
        <f t="shared" si="30"/>
        <v>0.37857074193238321</v>
      </c>
      <c r="N77" s="40">
        <f t="shared" si="31"/>
        <v>18.407812073204042</v>
      </c>
      <c r="O77" s="143">
        <f t="shared" si="32"/>
        <v>19.917738627889637</v>
      </c>
      <c r="P77" s="52">
        <f t="shared" si="39"/>
        <v>8.2026399915477805E-2</v>
      </c>
    </row>
    <row r="78" spans="1:16" ht="20.100000000000001" customHeight="1" x14ac:dyDescent="0.25">
      <c r="A78" s="38" t="s">
        <v>160</v>
      </c>
      <c r="B78" s="19">
        <v>5027.4199999999992</v>
      </c>
      <c r="C78" s="140">
        <v>5315.0599999999995</v>
      </c>
      <c r="D78" s="247">
        <f t="shared" si="33"/>
        <v>1.8901386915798755E-2</v>
      </c>
      <c r="E78" s="215">
        <f t="shared" si="34"/>
        <v>1.8960006004350292E-2</v>
      </c>
      <c r="F78" s="52">
        <f t="shared" si="38"/>
        <v>5.7214237123614176E-2</v>
      </c>
      <c r="H78" s="19">
        <v>1787.7220000000002</v>
      </c>
      <c r="I78" s="140">
        <v>1961.7030000000004</v>
      </c>
      <c r="J78" s="214">
        <f t="shared" si="35"/>
        <v>1.770718217925633E-2</v>
      </c>
      <c r="K78" s="215">
        <f t="shared" si="36"/>
        <v>1.8032299248384186E-2</v>
      </c>
      <c r="L78" s="52">
        <f t="shared" si="30"/>
        <v>9.7319941243661043E-2</v>
      </c>
      <c r="N78" s="40">
        <f t="shared" si="31"/>
        <v>3.5559432074503432</v>
      </c>
      <c r="O78" s="143">
        <f t="shared" si="32"/>
        <v>3.6908388616497283</v>
      </c>
      <c r="P78" s="52">
        <f t="shared" si="39"/>
        <v>3.7935266771627382E-2</v>
      </c>
    </row>
    <row r="79" spans="1:16" ht="20.100000000000001" customHeight="1" x14ac:dyDescent="0.25">
      <c r="A79" s="38" t="s">
        <v>164</v>
      </c>
      <c r="B79" s="19">
        <v>1299.4699999999998</v>
      </c>
      <c r="C79" s="140">
        <v>1592.5599999999997</v>
      </c>
      <c r="D79" s="247">
        <f t="shared" si="33"/>
        <v>4.8855646147473271E-3</v>
      </c>
      <c r="E79" s="215">
        <f t="shared" si="34"/>
        <v>5.6810171780352619E-3</v>
      </c>
      <c r="F79" s="52">
        <f t="shared" si="38"/>
        <v>0.22554579944131067</v>
      </c>
      <c r="H79" s="19">
        <v>813.89499999999987</v>
      </c>
      <c r="I79" s="140">
        <v>1239.1969999999999</v>
      </c>
      <c r="J79" s="214">
        <f t="shared" si="35"/>
        <v>8.0615369950058375E-3</v>
      </c>
      <c r="K79" s="215">
        <f t="shared" si="36"/>
        <v>1.1390904296776796E-2</v>
      </c>
      <c r="L79" s="52">
        <f t="shared" si="30"/>
        <v>0.52255143476738408</v>
      </c>
      <c r="N79" s="40">
        <f t="shared" si="31"/>
        <v>6.2632842620452953</v>
      </c>
      <c r="O79" s="143">
        <f t="shared" si="32"/>
        <v>7.7811636610237613</v>
      </c>
      <c r="P79" s="52">
        <f t="shared" si="39"/>
        <v>0.24234560263799965</v>
      </c>
    </row>
    <row r="80" spans="1:16" ht="20.100000000000001" customHeight="1" x14ac:dyDescent="0.25">
      <c r="A80" s="38" t="s">
        <v>165</v>
      </c>
      <c r="B80" s="19">
        <v>3397.32</v>
      </c>
      <c r="C80" s="140">
        <v>4889.8499999999995</v>
      </c>
      <c r="D80" s="247">
        <f t="shared" si="33"/>
        <v>1.2772766110008998E-2</v>
      </c>
      <c r="E80" s="215">
        <f t="shared" si="34"/>
        <v>1.7443186974440982E-2</v>
      </c>
      <c r="F80" s="52">
        <f t="shared" si="38"/>
        <v>0.43932570379004604</v>
      </c>
      <c r="H80" s="19">
        <v>687.33900000000006</v>
      </c>
      <c r="I80" s="140">
        <v>1022.1649999999997</v>
      </c>
      <c r="J80" s="214">
        <f t="shared" si="35"/>
        <v>6.8080142728611419E-3</v>
      </c>
      <c r="K80" s="215">
        <f t="shared" si="36"/>
        <v>9.395910166434273E-3</v>
      </c>
      <c r="L80" s="52">
        <f t="shared" si="30"/>
        <v>0.48713371422253016</v>
      </c>
      <c r="N80" s="40">
        <f t="shared" si="31"/>
        <v>2.0231800360283989</v>
      </c>
      <c r="O80" s="143">
        <f t="shared" si="32"/>
        <v>2.0903810955346276</v>
      </c>
      <c r="P80" s="52">
        <f t="shared" si="39"/>
        <v>3.3215560805032275E-2</v>
      </c>
    </row>
    <row r="81" spans="1:16" ht="20.100000000000001" customHeight="1" x14ac:dyDescent="0.25">
      <c r="A81" s="38" t="s">
        <v>174</v>
      </c>
      <c r="B81" s="19">
        <v>4852.5999999999995</v>
      </c>
      <c r="C81" s="140">
        <v>3690.4599999999991</v>
      </c>
      <c r="D81" s="247">
        <f t="shared" si="33"/>
        <v>1.8244123257576458E-2</v>
      </c>
      <c r="E81" s="215">
        <f t="shared" si="34"/>
        <v>1.3164694990990614E-2</v>
      </c>
      <c r="F81" s="52">
        <f t="shared" si="38"/>
        <v>-0.2394881094670899</v>
      </c>
      <c r="H81" s="19">
        <v>1249.9099999999999</v>
      </c>
      <c r="I81" s="140">
        <v>943.54399999999987</v>
      </c>
      <c r="J81" s="214">
        <f t="shared" si="35"/>
        <v>1.238021575931508E-2</v>
      </c>
      <c r="K81" s="215">
        <f t="shared" si="36"/>
        <v>8.6732128981896854E-3</v>
      </c>
      <c r="L81" s="52">
        <f t="shared" si="30"/>
        <v>-0.24511044795225259</v>
      </c>
      <c r="N81" s="40">
        <f t="shared" si="31"/>
        <v>2.5757532044677078</v>
      </c>
      <c r="O81" s="143">
        <f t="shared" si="32"/>
        <v>2.5567110875067067</v>
      </c>
      <c r="P81" s="52">
        <f t="shared" si="39"/>
        <v>-7.3928344252749394E-3</v>
      </c>
    </row>
    <row r="82" spans="1:16" ht="20.100000000000001" customHeight="1" x14ac:dyDescent="0.25">
      <c r="A82" s="38" t="s">
        <v>167</v>
      </c>
      <c r="B82" s="19">
        <v>1779.6399999999996</v>
      </c>
      <c r="C82" s="140">
        <v>1460.3200000000004</v>
      </c>
      <c r="D82" s="247">
        <f t="shared" si="33"/>
        <v>6.6908402741032366E-3</v>
      </c>
      <c r="E82" s="215">
        <f t="shared" si="34"/>
        <v>5.2092875655726989E-3</v>
      </c>
      <c r="F82" s="52">
        <f t="shared" ref="F82:F93" si="40">(C82-B82)/B82</f>
        <v>-0.17942954754894211</v>
      </c>
      <c r="H82" s="19">
        <v>808.47500000000014</v>
      </c>
      <c r="I82" s="140">
        <v>723.54700000000003</v>
      </c>
      <c r="J82" s="214">
        <f t="shared" si="35"/>
        <v>8.0078525141908316E-3</v>
      </c>
      <c r="K82" s="215">
        <f t="shared" si="36"/>
        <v>6.6509639962168739E-3</v>
      </c>
      <c r="L82" s="52">
        <f t="shared" si="30"/>
        <v>-0.10504715668388026</v>
      </c>
      <c r="N82" s="40">
        <f t="shared" si="31"/>
        <v>4.5429131734508124</v>
      </c>
      <c r="O82" s="143">
        <f t="shared" si="32"/>
        <v>4.9547154048427728</v>
      </c>
      <c r="P82" s="52">
        <f t="shared" ref="P82:P87" si="41">(O82-N82)/N82</f>
        <v>9.0647171906909699E-2</v>
      </c>
    </row>
    <row r="83" spans="1:16" ht="20.100000000000001" customHeight="1" x14ac:dyDescent="0.25">
      <c r="A83" s="38" t="s">
        <v>171</v>
      </c>
      <c r="B83" s="19">
        <v>1224.5999999999999</v>
      </c>
      <c r="C83" s="140">
        <v>1467.4000000000003</v>
      </c>
      <c r="D83" s="247">
        <f t="shared" si="33"/>
        <v>4.6040789146494935E-3</v>
      </c>
      <c r="E83" s="215">
        <f t="shared" si="34"/>
        <v>5.2345435067118013E-3</v>
      </c>
      <c r="F83" s="52">
        <f t="shared" si="40"/>
        <v>0.19826882247264449</v>
      </c>
      <c r="H83" s="19">
        <v>414.43600000000009</v>
      </c>
      <c r="I83" s="140">
        <v>515.005</v>
      </c>
      <c r="J83" s="214">
        <f t="shared" si="35"/>
        <v>4.1049412345108898E-3</v>
      </c>
      <c r="K83" s="215">
        <f t="shared" si="36"/>
        <v>4.7340113536116814E-3</v>
      </c>
      <c r="L83" s="52">
        <f t="shared" si="30"/>
        <v>0.24266472989798155</v>
      </c>
      <c r="N83" s="40">
        <f t="shared" si="31"/>
        <v>3.384256083619142</v>
      </c>
      <c r="O83" s="143">
        <f t="shared" si="32"/>
        <v>3.5096429058198164</v>
      </c>
      <c r="P83" s="52">
        <f t="shared" si="41"/>
        <v>3.7050039684522064E-2</v>
      </c>
    </row>
    <row r="84" spans="1:16" ht="20.100000000000001" customHeight="1" x14ac:dyDescent="0.25">
      <c r="A84" s="38" t="s">
        <v>169</v>
      </c>
      <c r="B84" s="19">
        <v>765.27000000000021</v>
      </c>
      <c r="C84" s="140">
        <v>885.14</v>
      </c>
      <c r="D84" s="247">
        <f t="shared" si="33"/>
        <v>2.8771545574177845E-3</v>
      </c>
      <c r="E84" s="215">
        <f t="shared" si="34"/>
        <v>3.157492053653321E-3</v>
      </c>
      <c r="F84" s="52">
        <f t="shared" si="40"/>
        <v>0.15663752662458968</v>
      </c>
      <c r="H84" s="19">
        <v>365.89399999999995</v>
      </c>
      <c r="I84" s="140">
        <v>461.07799999999992</v>
      </c>
      <c r="J84" s="214">
        <f t="shared" si="35"/>
        <v>3.6241382699865043E-3</v>
      </c>
      <c r="K84" s="215">
        <f t="shared" si="36"/>
        <v>4.2383054279095667E-3</v>
      </c>
      <c r="L84" s="52">
        <f t="shared" si="30"/>
        <v>0.26014091512842513</v>
      </c>
      <c r="N84" s="40">
        <f t="shared" si="31"/>
        <v>4.781240607890024</v>
      </c>
      <c r="O84" s="143">
        <f t="shared" si="32"/>
        <v>5.2090968660324908</v>
      </c>
      <c r="P84" s="52">
        <f t="shared" si="41"/>
        <v>8.9486451996667243E-2</v>
      </c>
    </row>
    <row r="85" spans="1:16" ht="20.100000000000001" customHeight="1" x14ac:dyDescent="0.25">
      <c r="A85" s="38" t="s">
        <v>175</v>
      </c>
      <c r="B85" s="19">
        <v>5.1100000000000003</v>
      </c>
      <c r="C85" s="140">
        <v>1912.3800000000006</v>
      </c>
      <c r="D85" s="247">
        <f t="shared" si="33"/>
        <v>1.9211859589955018E-5</v>
      </c>
      <c r="E85" s="215">
        <f t="shared" si="34"/>
        <v>6.8218865417510677E-3</v>
      </c>
      <c r="F85" s="52">
        <f t="shared" si="40"/>
        <v>373.24266144814101</v>
      </c>
      <c r="H85" s="19">
        <v>2.0709999999999997</v>
      </c>
      <c r="I85" s="140">
        <v>369.55599999999998</v>
      </c>
      <c r="J85" s="214">
        <f t="shared" si="35"/>
        <v>2.0513018407358555E-5</v>
      </c>
      <c r="K85" s="215">
        <f t="shared" si="36"/>
        <v>3.3970200285343218E-3</v>
      </c>
      <c r="L85" s="52">
        <f t="shared" si="30"/>
        <v>177.44326412361178</v>
      </c>
      <c r="N85" s="40">
        <f t="shared" si="31"/>
        <v>4.052837573385518</v>
      </c>
      <c r="O85" s="143">
        <f t="shared" si="32"/>
        <v>1.9324402053985079</v>
      </c>
      <c r="P85" s="52">
        <f t="shared" si="41"/>
        <v>-0.52318834140094761</v>
      </c>
    </row>
    <row r="86" spans="1:16" ht="20.100000000000001" customHeight="1" x14ac:dyDescent="0.25">
      <c r="A86" s="38" t="s">
        <v>212</v>
      </c>
      <c r="B86" s="19">
        <v>467.39000000000004</v>
      </c>
      <c r="C86" s="140">
        <v>424.63999999999993</v>
      </c>
      <c r="D86" s="247">
        <f t="shared" si="33"/>
        <v>1.7572272120839679E-3</v>
      </c>
      <c r="E86" s="215">
        <f t="shared" si="34"/>
        <v>1.5147857126142146E-3</v>
      </c>
      <c r="F86" s="52">
        <f t="shared" si="40"/>
        <v>-9.1465371531269629E-2</v>
      </c>
      <c r="H86" s="19">
        <v>509.32300000000004</v>
      </c>
      <c r="I86" s="140">
        <v>331.08099999999996</v>
      </c>
      <c r="J86" s="214">
        <f t="shared" si="35"/>
        <v>5.0447861295466363E-3</v>
      </c>
      <c r="K86" s="215">
        <f t="shared" si="36"/>
        <v>3.0433514489473087E-3</v>
      </c>
      <c r="L86" s="52">
        <f t="shared" si="30"/>
        <v>-0.34995867062748015</v>
      </c>
      <c r="N86" s="40">
        <f t="shared" si="31"/>
        <v>10.897173666531161</v>
      </c>
      <c r="O86" s="143">
        <f t="shared" si="32"/>
        <v>7.7967454785229853</v>
      </c>
      <c r="P86" s="52">
        <f t="shared" si="41"/>
        <v>-0.2845167272620992</v>
      </c>
    </row>
    <row r="87" spans="1:16" ht="20.100000000000001" customHeight="1" x14ac:dyDescent="0.25">
      <c r="A87" s="38" t="s">
        <v>179</v>
      </c>
      <c r="B87" s="19">
        <v>510.51999999999992</v>
      </c>
      <c r="C87" s="140">
        <v>1017.6999999999998</v>
      </c>
      <c r="D87" s="247">
        <f t="shared" si="33"/>
        <v>1.9193813224782452E-3</v>
      </c>
      <c r="E87" s="215">
        <f t="shared" si="34"/>
        <v>3.6303631775798E-3</v>
      </c>
      <c r="F87" s="52">
        <f t="shared" si="40"/>
        <v>0.99345765102248684</v>
      </c>
      <c r="H87" s="19">
        <v>197.27100000000002</v>
      </c>
      <c r="I87" s="140">
        <v>313.85599999999999</v>
      </c>
      <c r="J87" s="214">
        <f t="shared" si="35"/>
        <v>1.9539467186084165E-3</v>
      </c>
      <c r="K87" s="215">
        <f t="shared" si="36"/>
        <v>2.8850163928488999E-3</v>
      </c>
      <c r="L87" s="52">
        <f t="shared" si="30"/>
        <v>0.5909890455262049</v>
      </c>
      <c r="N87" s="40">
        <f t="shared" si="31"/>
        <v>3.8641189375538678</v>
      </c>
      <c r="O87" s="143">
        <f t="shared" si="32"/>
        <v>3.083973666109856</v>
      </c>
      <c r="P87" s="52">
        <f t="shared" si="41"/>
        <v>-0.20189473565683591</v>
      </c>
    </row>
    <row r="88" spans="1:16" ht="20.100000000000001" customHeight="1" x14ac:dyDescent="0.25">
      <c r="A88" s="38" t="s">
        <v>166</v>
      </c>
      <c r="B88" s="19">
        <v>535.95000000000005</v>
      </c>
      <c r="C88" s="140">
        <v>654.31000000000006</v>
      </c>
      <c r="D88" s="247">
        <f t="shared" si="33"/>
        <v>2.0149894612987067E-3</v>
      </c>
      <c r="E88" s="215">
        <f t="shared" si="34"/>
        <v>2.3340698936054234E-3</v>
      </c>
      <c r="F88" s="52">
        <f t="shared" si="40"/>
        <v>0.22084149640824705</v>
      </c>
      <c r="H88" s="19">
        <v>212.23199999999997</v>
      </c>
      <c r="I88" s="140">
        <v>270.959</v>
      </c>
      <c r="J88" s="214">
        <f t="shared" si="35"/>
        <v>2.102133714452207E-3</v>
      </c>
      <c r="K88" s="215">
        <f t="shared" si="36"/>
        <v>2.4907000560446353E-3</v>
      </c>
      <c r="L88" s="52">
        <f t="shared" si="30"/>
        <v>0.27671133476572823</v>
      </c>
      <c r="N88" s="40">
        <f t="shared" ref="N88:N93" si="42">(H88/B88)*10</f>
        <v>3.9599216344808275</v>
      </c>
      <c r="O88" s="143">
        <f t="shared" ref="O88:O93" si="43">(I88/C88)*10</f>
        <v>4.1411410493496961</v>
      </c>
      <c r="P88" s="52">
        <f t="shared" ref="P88:P93" si="44">(O88-N88)/N88</f>
        <v>4.5763384126319383E-2</v>
      </c>
    </row>
    <row r="89" spans="1:16" ht="20.100000000000001" customHeight="1" x14ac:dyDescent="0.25">
      <c r="A89" s="38" t="s">
        <v>163</v>
      </c>
      <c r="B89" s="19">
        <v>1088.9399999999998</v>
      </c>
      <c r="C89" s="140">
        <v>680.61</v>
      </c>
      <c r="D89" s="247">
        <f t="shared" si="33"/>
        <v>4.094043518960002E-3</v>
      </c>
      <c r="E89" s="215">
        <f t="shared" si="34"/>
        <v>2.4278878670458762E-3</v>
      </c>
      <c r="F89" s="52">
        <f t="shared" si="40"/>
        <v>-0.3749793377045566</v>
      </c>
      <c r="H89" s="19">
        <v>394.1819999999999</v>
      </c>
      <c r="I89" s="140">
        <v>269.91899999999998</v>
      </c>
      <c r="J89" s="214">
        <f t="shared" si="35"/>
        <v>3.9043276783435098E-3</v>
      </c>
      <c r="K89" s="215">
        <f t="shared" si="36"/>
        <v>2.4811402036009579E-3</v>
      </c>
      <c r="L89" s="52">
        <f t="shared" si="30"/>
        <v>-0.31524270514635361</v>
      </c>
      <c r="N89" s="40">
        <f t="shared" si="42"/>
        <v>3.6198688632982527</v>
      </c>
      <c r="O89" s="143">
        <f t="shared" si="43"/>
        <v>3.9658394675364743</v>
      </c>
      <c r="P89" s="52">
        <f t="shared" si="44"/>
        <v>9.5575452399949537E-2</v>
      </c>
    </row>
    <row r="90" spans="1:16" ht="20.100000000000001" customHeight="1" x14ac:dyDescent="0.25">
      <c r="A90" s="38" t="s">
        <v>215</v>
      </c>
      <c r="B90" s="19">
        <v>240.52000000000004</v>
      </c>
      <c r="C90" s="140">
        <v>254.93</v>
      </c>
      <c r="D90" s="247">
        <f t="shared" si="33"/>
        <v>9.0427328152171841E-4</v>
      </c>
      <c r="E90" s="215">
        <f t="shared" si="34"/>
        <v>9.0939224217393983E-4</v>
      </c>
      <c r="F90" s="52">
        <f t="shared" si="40"/>
        <v>5.9911857641776006E-2</v>
      </c>
      <c r="H90" s="19">
        <v>269.56700000000001</v>
      </c>
      <c r="I90" s="140">
        <v>260.22100000000006</v>
      </c>
      <c r="J90" s="214">
        <f t="shared" si="35"/>
        <v>2.670030339457472E-3</v>
      </c>
      <c r="K90" s="215">
        <f t="shared" si="36"/>
        <v>2.3919945795636654E-3</v>
      </c>
      <c r="L90" s="52">
        <f t="shared" si="30"/>
        <v>-3.4670415889185048E-2</v>
      </c>
      <c r="N90" s="40">
        <f t="shared" si="42"/>
        <v>11.207675037418925</v>
      </c>
      <c r="O90" s="143">
        <f t="shared" si="43"/>
        <v>10.207547169811322</v>
      </c>
      <c r="P90" s="52">
        <f t="shared" si="44"/>
        <v>-8.9235980189333486E-2</v>
      </c>
    </row>
    <row r="91" spans="1:16" ht="20.100000000000001" customHeight="1" x14ac:dyDescent="0.25">
      <c r="A91" s="38" t="s">
        <v>176</v>
      </c>
      <c r="B91" s="19">
        <v>1320.02</v>
      </c>
      <c r="C91" s="140">
        <v>774.60000000000014</v>
      </c>
      <c r="D91" s="247">
        <f t="shared" si="33"/>
        <v>4.9628256156423519E-3</v>
      </c>
      <c r="E91" s="215">
        <f t="shared" si="34"/>
        <v>2.7631711873374416E-3</v>
      </c>
      <c r="F91" s="52">
        <f t="shared" si="40"/>
        <v>-0.41319070923167822</v>
      </c>
      <c r="H91" s="19">
        <v>414.36800000000005</v>
      </c>
      <c r="I91" s="140">
        <v>258.96299999999997</v>
      </c>
      <c r="J91" s="214">
        <f t="shared" si="35"/>
        <v>4.1042677022792616E-3</v>
      </c>
      <c r="K91" s="215">
        <f t="shared" si="36"/>
        <v>2.3804308349731395E-3</v>
      </c>
      <c r="L91" s="52">
        <f t="shared" si="30"/>
        <v>-0.37504102633408004</v>
      </c>
      <c r="N91" s="40">
        <f t="shared" si="42"/>
        <v>3.1391039529704101</v>
      </c>
      <c r="O91" s="143">
        <f t="shared" si="43"/>
        <v>3.3431835786212227</v>
      </c>
      <c r="P91" s="52">
        <f t="shared" si="44"/>
        <v>6.5012063540520887E-2</v>
      </c>
    </row>
    <row r="92" spans="1:16" ht="20.100000000000001" customHeight="1" x14ac:dyDescent="0.25">
      <c r="A92" s="38" t="s">
        <v>162</v>
      </c>
      <c r="B92" s="19">
        <v>989.14000000000021</v>
      </c>
      <c r="C92" s="140">
        <v>610.03</v>
      </c>
      <c r="D92" s="247">
        <f t="shared" si="33"/>
        <v>3.7188295097471836E-3</v>
      </c>
      <c r="E92" s="215">
        <f t="shared" si="34"/>
        <v>2.1761132447862884E-3</v>
      </c>
      <c r="F92" s="52">
        <f t="shared" si="40"/>
        <v>-0.38327233758618612</v>
      </c>
      <c r="H92" s="19">
        <v>318.43299999999999</v>
      </c>
      <c r="I92" s="140">
        <v>211.613</v>
      </c>
      <c r="J92" s="214">
        <f t="shared" si="35"/>
        <v>3.1540424869678451E-3</v>
      </c>
      <c r="K92" s="215">
        <f t="shared" si="36"/>
        <v>1.945181783811475E-3</v>
      </c>
      <c r="L92" s="52">
        <f t="shared" si="30"/>
        <v>-0.33545518209482056</v>
      </c>
      <c r="N92" s="40">
        <f t="shared" si="42"/>
        <v>3.2192915057524711</v>
      </c>
      <c r="O92" s="143">
        <f t="shared" si="43"/>
        <v>3.4688949723784077</v>
      </c>
      <c r="P92" s="52">
        <f t="shared" si="44"/>
        <v>7.7533664217709519E-2</v>
      </c>
    </row>
    <row r="93" spans="1:16" ht="20.100000000000001" customHeight="1" x14ac:dyDescent="0.25">
      <c r="A93" s="38" t="s">
        <v>168</v>
      </c>
      <c r="B93" s="19">
        <v>1209.57</v>
      </c>
      <c r="C93" s="140">
        <v>1043.0800000000002</v>
      </c>
      <c r="D93" s="247">
        <f t="shared" si="33"/>
        <v>4.5475712337029132E-3</v>
      </c>
      <c r="E93" s="215">
        <f t="shared" si="34"/>
        <v>3.7208993055615003E-3</v>
      </c>
      <c r="F93" s="52">
        <f t="shared" si="40"/>
        <v>-0.13764395611663632</v>
      </c>
      <c r="H93" s="19">
        <v>231.18599999999998</v>
      </c>
      <c r="I93" s="140">
        <v>196.72899999999998</v>
      </c>
      <c r="J93" s="214">
        <f t="shared" si="35"/>
        <v>2.2898709191325906E-3</v>
      </c>
      <c r="K93" s="215">
        <f t="shared" si="36"/>
        <v>1.8083655878771514E-3</v>
      </c>
      <c r="L93" s="52">
        <f t="shared" si="30"/>
        <v>-0.14904449231354838</v>
      </c>
      <c r="N93" s="40">
        <f t="shared" si="42"/>
        <v>1.9113073240903791</v>
      </c>
      <c r="O93" s="143">
        <f t="shared" si="43"/>
        <v>1.88603942171262</v>
      </c>
      <c r="P93" s="52">
        <f t="shared" si="44"/>
        <v>-1.3220219511158154E-2</v>
      </c>
    </row>
    <row r="94" spans="1:16" ht="20.100000000000001" customHeight="1" x14ac:dyDescent="0.25">
      <c r="A94" s="38" t="s">
        <v>173</v>
      </c>
      <c r="B94" s="19">
        <v>248.97</v>
      </c>
      <c r="C94" s="140">
        <v>930.90000000000009</v>
      </c>
      <c r="D94" s="247">
        <f t="shared" si="33"/>
        <v>9.3604240354424662E-4</v>
      </c>
      <c r="E94" s="215">
        <f t="shared" si="34"/>
        <v>3.3207281929930597E-3</v>
      </c>
      <c r="F94" s="52">
        <f t="shared" ref="F94" si="45">(C94-B94)/B94</f>
        <v>2.7390046993613693</v>
      </c>
      <c r="H94" s="19">
        <v>56.987000000000002</v>
      </c>
      <c r="I94" s="140">
        <v>195.21799999999999</v>
      </c>
      <c r="J94" s="214">
        <f t="shared" si="35"/>
        <v>5.6444972476105365E-4</v>
      </c>
      <c r="K94" s="215">
        <f t="shared" si="36"/>
        <v>1.7944762253363853E-3</v>
      </c>
      <c r="L94" s="52">
        <f t="shared" si="30"/>
        <v>2.4256584835137835</v>
      </c>
      <c r="N94" s="40">
        <f t="shared" si="31"/>
        <v>2.2889103104791744</v>
      </c>
      <c r="O94" s="143">
        <f t="shared" si="32"/>
        <v>2.0970888387581907</v>
      </c>
      <c r="P94" s="52">
        <f t="shared" ref="P94" si="46">(O94-N94)/N94</f>
        <v>-8.3804713029942426E-2</v>
      </c>
    </row>
    <row r="95" spans="1:16" ht="20.100000000000001" customHeight="1" thickBot="1" x14ac:dyDescent="0.3">
      <c r="A95" s="8" t="s">
        <v>17</v>
      </c>
      <c r="B95" s="19">
        <f>B96-SUM(B68:B94)</f>
        <v>5256.0399999997753</v>
      </c>
      <c r="C95" s="140">
        <f>C96-SUM(C68:C94)</f>
        <v>5283.9699999999139</v>
      </c>
      <c r="D95" s="247">
        <f t="shared" si="33"/>
        <v>1.9760920250329325E-2</v>
      </c>
      <c r="E95" s="215">
        <f t="shared" si="34"/>
        <v>1.8849101031184069E-2</v>
      </c>
      <c r="F95" s="52">
        <f>(C95-B95)/B95</f>
        <v>5.3138865001293237E-3</v>
      </c>
      <c r="H95" s="196">
        <f>H96-SUM(H68:H94)</f>
        <v>2181.8439999999828</v>
      </c>
      <c r="I95" s="119">
        <f>I96-SUM(I68:I94)</f>
        <v>2129.9199999999837</v>
      </c>
      <c r="J95" s="214">
        <f t="shared" si="35"/>
        <v>2.1610915564454113E-2</v>
      </c>
      <c r="K95" s="215">
        <f t="shared" si="36"/>
        <v>1.9578577804651439E-2</v>
      </c>
      <c r="L95" s="52">
        <f t="shared" si="30"/>
        <v>-2.3798218387748839E-2</v>
      </c>
      <c r="N95" s="40">
        <f t="shared" si="31"/>
        <v>4.1511175714037112</v>
      </c>
      <c r="O95" s="143">
        <f t="shared" si="32"/>
        <v>4.0309085782092229</v>
      </c>
      <c r="P95" s="52">
        <f>(O95-N95)/N95</f>
        <v>-2.8958224171386049E-2</v>
      </c>
    </row>
    <row r="96" spans="1:16" ht="26.25" customHeight="1" thickBot="1" x14ac:dyDescent="0.3">
      <c r="A96" s="12" t="s">
        <v>18</v>
      </c>
      <c r="B96" s="17">
        <v>265981.5399999998</v>
      </c>
      <c r="C96" s="145">
        <v>280330.08000000007</v>
      </c>
      <c r="D96" s="243">
        <f>SUM(D68:D95)</f>
        <v>0.99999999999999989</v>
      </c>
      <c r="E96" s="244">
        <f>SUM(E68:E95)</f>
        <v>0.99999999999999944</v>
      </c>
      <c r="F96" s="57">
        <f>(C96-B96)/B96</f>
        <v>5.3945623444394977E-2</v>
      </c>
      <c r="G96" s="1"/>
      <c r="H96" s="17">
        <v>100960.27599999998</v>
      </c>
      <c r="I96" s="145">
        <v>108788.28999999998</v>
      </c>
      <c r="J96" s="255">
        <f t="shared" si="35"/>
        <v>1</v>
      </c>
      <c r="K96" s="244">
        <f t="shared" si="36"/>
        <v>1</v>
      </c>
      <c r="L96" s="57">
        <f t="shared" si="30"/>
        <v>7.753558439162743E-2</v>
      </c>
      <c r="M96" s="1"/>
      <c r="N96" s="37">
        <f t="shared" si="31"/>
        <v>3.7957625179551959</v>
      </c>
      <c r="O96" s="150">
        <f t="shared" si="32"/>
        <v>3.8807212554571362</v>
      </c>
      <c r="P96" s="57">
        <f>(O96-N96)/N96</f>
        <v>2.2382521851685322E-2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S96"/>
  <sheetViews>
    <sheetView showGridLines="0" workbookViewId="0">
      <selection activeCell="C81" sqref="C81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104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9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151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2023/2022</v>
      </c>
      <c r="N5" s="342" t="str">
        <f>B5</f>
        <v>jan-ago</v>
      </c>
      <c r="O5" s="343"/>
      <c r="P5" s="131" t="str">
        <f>L5</f>
        <v>2023/2022</v>
      </c>
    </row>
    <row r="6" spans="1:19" ht="19.5" customHeight="1" thickBot="1" x14ac:dyDescent="0.3">
      <c r="A6" s="360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9" ht="20.100000000000001" customHeight="1" x14ac:dyDescent="0.25">
      <c r="A7" s="8" t="s">
        <v>152</v>
      </c>
      <c r="B7" s="39">
        <v>46946.84</v>
      </c>
      <c r="C7" s="147">
        <v>47950.96</v>
      </c>
      <c r="D7" s="247">
        <f>B7/$B$33</f>
        <v>0.20812443939493822</v>
      </c>
      <c r="E7" s="246">
        <f>C7/$C$33</f>
        <v>0.19360156997030467</v>
      </c>
      <c r="F7" s="52">
        <f>(C7-B7)/B7</f>
        <v>2.1388447017946313E-2</v>
      </c>
      <c r="H7" s="39">
        <v>13528.200999999999</v>
      </c>
      <c r="I7" s="147">
        <v>14403.226999999999</v>
      </c>
      <c r="J7" s="247">
        <f>H7/$H$33</f>
        <v>0.23561842420920343</v>
      </c>
      <c r="K7" s="246">
        <f>I7/$I$33</f>
        <v>0.22165421520947773</v>
      </c>
      <c r="L7" s="52">
        <f t="shared" ref="L7:L33" si="0">(I7-H7)/H7</f>
        <v>6.4681623225438467E-2</v>
      </c>
      <c r="N7" s="27">
        <f t="shared" ref="N7:O33" si="1">(H7/B7)*10</f>
        <v>2.8815999117299484</v>
      </c>
      <c r="O7" s="151">
        <f t="shared" si="1"/>
        <v>3.0037411138379708</v>
      </c>
      <c r="P7" s="61">
        <f>(O7-N7)/N7</f>
        <v>4.2386592812843252E-2</v>
      </c>
      <c r="R7" s="119"/>
      <c r="S7" s="2"/>
    </row>
    <row r="8" spans="1:19" ht="20.100000000000001" customHeight="1" x14ac:dyDescent="0.25">
      <c r="A8" s="8" t="s">
        <v>190</v>
      </c>
      <c r="B8" s="19">
        <v>36570.379999999997</v>
      </c>
      <c r="C8" s="140">
        <v>31863.139999999996</v>
      </c>
      <c r="D8" s="247">
        <f t="shared" ref="D8:D32" si="2">B8/$B$33</f>
        <v>0.16212358139461272</v>
      </c>
      <c r="E8" s="215">
        <f t="shared" ref="E8:E32" si="3">C8/$C$33</f>
        <v>0.12864714133322072</v>
      </c>
      <c r="F8" s="52">
        <f t="shared" ref="F8:F33" si="4">(C8-B8)/B8</f>
        <v>-0.1287172843158863</v>
      </c>
      <c r="H8" s="19">
        <v>7489.3060000000005</v>
      </c>
      <c r="I8" s="140">
        <v>7116.5779999999986</v>
      </c>
      <c r="J8" s="247">
        <f t="shared" ref="J8:J32" si="5">H8/$H$33</f>
        <v>0.13043999554268396</v>
      </c>
      <c r="K8" s="215">
        <f t="shared" ref="K8:K32" si="6">I8/$I$33</f>
        <v>0.10951847884970739</v>
      </c>
      <c r="L8" s="52">
        <f t="shared" si="0"/>
        <v>-4.9768029240626815E-2</v>
      </c>
      <c r="N8" s="27">
        <f t="shared" si="1"/>
        <v>2.0479158269616016</v>
      </c>
      <c r="O8" s="152">
        <f t="shared" si="1"/>
        <v>2.2334829524020545</v>
      </c>
      <c r="P8" s="52">
        <f t="shared" ref="P8:P71" si="7">(O8-N8)/N8</f>
        <v>9.061267216034477E-2</v>
      </c>
    </row>
    <row r="9" spans="1:19" ht="20.100000000000001" customHeight="1" x14ac:dyDescent="0.25">
      <c r="A9" s="8" t="s">
        <v>153</v>
      </c>
      <c r="B9" s="19">
        <v>15761.83</v>
      </c>
      <c r="C9" s="140">
        <v>19722.27</v>
      </c>
      <c r="D9" s="247">
        <f t="shared" si="2"/>
        <v>6.9875246823605575E-2</v>
      </c>
      <c r="E9" s="215">
        <f t="shared" si="3"/>
        <v>7.9628487842125395E-2</v>
      </c>
      <c r="F9" s="52">
        <f t="shared" si="4"/>
        <v>0.25126777791665056</v>
      </c>
      <c r="H9" s="19">
        <v>3566.1509999999998</v>
      </c>
      <c r="I9" s="140">
        <v>4798.683</v>
      </c>
      <c r="J9" s="247">
        <f t="shared" si="5"/>
        <v>6.2111058160066887E-2</v>
      </c>
      <c r="K9" s="215">
        <f t="shared" si="6"/>
        <v>7.3847917164956325E-2</v>
      </c>
      <c r="L9" s="52">
        <f t="shared" si="0"/>
        <v>0.34561968912701685</v>
      </c>
      <c r="N9" s="27">
        <f t="shared" si="1"/>
        <v>2.2625234506399319</v>
      </c>
      <c r="O9" s="152">
        <f t="shared" si="1"/>
        <v>2.4331291479124868</v>
      </c>
      <c r="P9" s="52">
        <f t="shared" si="7"/>
        <v>7.5405051481035851E-2</v>
      </c>
    </row>
    <row r="10" spans="1:19" ht="20.100000000000001" customHeight="1" x14ac:dyDescent="0.25">
      <c r="A10" s="8" t="s">
        <v>178</v>
      </c>
      <c r="B10" s="19">
        <v>12820.56</v>
      </c>
      <c r="C10" s="140">
        <v>15514.32</v>
      </c>
      <c r="D10" s="247">
        <f t="shared" si="2"/>
        <v>5.6836026934489504E-2</v>
      </c>
      <c r="E10" s="215">
        <f t="shared" si="3"/>
        <v>6.2638927542257694E-2</v>
      </c>
      <c r="F10" s="52">
        <f t="shared" si="4"/>
        <v>0.21011250678597504</v>
      </c>
      <c r="H10" s="19">
        <v>3465.1010000000001</v>
      </c>
      <c r="I10" s="140">
        <v>4603.5729999999994</v>
      </c>
      <c r="J10" s="247">
        <f t="shared" si="5"/>
        <v>6.0351087136104431E-2</v>
      </c>
      <c r="K10" s="215">
        <f t="shared" si="6"/>
        <v>7.0845329346995708E-2</v>
      </c>
      <c r="L10" s="52">
        <f t="shared" si="0"/>
        <v>0.32855377087132503</v>
      </c>
      <c r="N10" s="27">
        <f t="shared" si="1"/>
        <v>2.7027688338106919</v>
      </c>
      <c r="O10" s="152">
        <f t="shared" si="1"/>
        <v>2.9673056891955301</v>
      </c>
      <c r="P10" s="52">
        <f t="shared" si="7"/>
        <v>9.7876241606597914E-2</v>
      </c>
    </row>
    <row r="11" spans="1:19" ht="20.100000000000001" customHeight="1" x14ac:dyDescent="0.25">
      <c r="A11" s="8" t="s">
        <v>193</v>
      </c>
      <c r="B11" s="19">
        <v>20039.21</v>
      </c>
      <c r="C11" s="140">
        <v>21424.18</v>
      </c>
      <c r="D11" s="247">
        <f t="shared" si="2"/>
        <v>8.8837701263118879E-2</v>
      </c>
      <c r="E11" s="215">
        <f t="shared" si="3"/>
        <v>8.6499934168709075E-2</v>
      </c>
      <c r="F11" s="52">
        <f t="shared" si="4"/>
        <v>6.9113003955744823E-2</v>
      </c>
      <c r="H11" s="19">
        <v>4338.7790000000005</v>
      </c>
      <c r="I11" s="140">
        <v>4467.0050000000001</v>
      </c>
      <c r="J11" s="247">
        <f t="shared" si="5"/>
        <v>7.5567791384233834E-2</v>
      </c>
      <c r="K11" s="215">
        <f t="shared" si="6"/>
        <v>6.8743656377269702E-2</v>
      </c>
      <c r="L11" s="52">
        <f t="shared" si="0"/>
        <v>2.9553475758963443E-2</v>
      </c>
      <c r="N11" s="27">
        <f t="shared" si="1"/>
        <v>2.1651447337494845</v>
      </c>
      <c r="O11" s="152">
        <f t="shared" si="1"/>
        <v>2.0850296254045664</v>
      </c>
      <c r="P11" s="52">
        <f t="shared" si="7"/>
        <v>-3.7002195324918961E-2</v>
      </c>
    </row>
    <row r="12" spans="1:19" ht="20.100000000000001" customHeight="1" x14ac:dyDescent="0.25">
      <c r="A12" s="8" t="s">
        <v>154</v>
      </c>
      <c r="B12" s="19">
        <v>11601.460000000001</v>
      </c>
      <c r="C12" s="140">
        <v>10306.33</v>
      </c>
      <c r="D12" s="247">
        <f t="shared" si="2"/>
        <v>5.1431520389078375E-2</v>
      </c>
      <c r="E12" s="215">
        <f t="shared" si="3"/>
        <v>4.1611714731718617E-2</v>
      </c>
      <c r="F12" s="52">
        <f t="shared" si="4"/>
        <v>-0.11163508730797683</v>
      </c>
      <c r="H12" s="19">
        <v>4044.84</v>
      </c>
      <c r="I12" s="140">
        <v>3668.2619999999993</v>
      </c>
      <c r="J12" s="247">
        <f t="shared" si="5"/>
        <v>7.0448304765604416E-2</v>
      </c>
      <c r="K12" s="215">
        <f t="shared" si="6"/>
        <v>5.6451636483459515E-2</v>
      </c>
      <c r="L12" s="52">
        <f t="shared" si="0"/>
        <v>-9.3100839588216314E-2</v>
      </c>
      <c r="N12" s="27">
        <f t="shared" si="1"/>
        <v>3.4864922173588497</v>
      </c>
      <c r="O12" s="152">
        <f t="shared" si="1"/>
        <v>3.5592320447724841</v>
      </c>
      <c r="P12" s="52">
        <f t="shared" si="7"/>
        <v>2.0863327057341768E-2</v>
      </c>
    </row>
    <row r="13" spans="1:19" ht="20.100000000000001" customHeight="1" x14ac:dyDescent="0.25">
      <c r="A13" s="8" t="s">
        <v>189</v>
      </c>
      <c r="B13" s="19">
        <v>17246.03</v>
      </c>
      <c r="C13" s="140">
        <v>14643.830000000002</v>
      </c>
      <c r="D13" s="247">
        <f t="shared" si="2"/>
        <v>7.6454993041880692E-2</v>
      </c>
      <c r="E13" s="215">
        <f t="shared" si="3"/>
        <v>5.9124331992065376E-2</v>
      </c>
      <c r="F13" s="52">
        <f t="shared" si="4"/>
        <v>-0.15088689976765651</v>
      </c>
      <c r="H13" s="19">
        <v>4165.6840000000002</v>
      </c>
      <c r="I13" s="140">
        <v>3659.9819999999995</v>
      </c>
      <c r="J13" s="247">
        <f t="shared" si="5"/>
        <v>7.2553024591628365E-2</v>
      </c>
      <c r="K13" s="215">
        <f t="shared" si="6"/>
        <v>5.6324213864768963E-2</v>
      </c>
      <c r="L13" s="52">
        <f t="shared" si="0"/>
        <v>-0.12139711029449202</v>
      </c>
      <c r="N13" s="27">
        <f t="shared" si="1"/>
        <v>2.4154451778177357</v>
      </c>
      <c r="O13" s="152">
        <f t="shared" si="1"/>
        <v>2.4993338491364616</v>
      </c>
      <c r="P13" s="52">
        <f t="shared" si="7"/>
        <v>3.4730107761963856E-2</v>
      </c>
    </row>
    <row r="14" spans="1:19" ht="20.100000000000001" customHeight="1" x14ac:dyDescent="0.25">
      <c r="A14" s="8" t="s">
        <v>195</v>
      </c>
      <c r="B14" s="19">
        <v>7770.78</v>
      </c>
      <c r="C14" s="140">
        <v>13358.67</v>
      </c>
      <c r="D14" s="247">
        <f t="shared" si="2"/>
        <v>3.4449373614100505E-2</v>
      </c>
      <c r="E14" s="215">
        <f t="shared" si="3"/>
        <v>5.3935510044328831E-2</v>
      </c>
      <c r="F14" s="52">
        <f t="shared" si="4"/>
        <v>0.71908997552369269</v>
      </c>
      <c r="H14" s="19">
        <v>1802.076</v>
      </c>
      <c r="I14" s="140">
        <v>3154.1239999999998</v>
      </c>
      <c r="J14" s="247">
        <f t="shared" si="5"/>
        <v>3.1386457624722204E-2</v>
      </c>
      <c r="K14" s="215">
        <f t="shared" si="6"/>
        <v>4.8539461323033981E-2</v>
      </c>
      <c r="L14" s="52">
        <f t="shared" si="0"/>
        <v>0.7502724635364989</v>
      </c>
      <c r="N14" s="27">
        <f t="shared" si="1"/>
        <v>2.3190413317582022</v>
      </c>
      <c r="O14" s="152">
        <f t="shared" si="1"/>
        <v>2.3611063077387193</v>
      </c>
      <c r="P14" s="52">
        <f t="shared" si="7"/>
        <v>1.8138950524277733E-2</v>
      </c>
    </row>
    <row r="15" spans="1:19" ht="20.100000000000001" customHeight="1" x14ac:dyDescent="0.25">
      <c r="A15" s="8" t="s">
        <v>158</v>
      </c>
      <c r="B15" s="19">
        <v>6685.02</v>
      </c>
      <c r="C15" s="140">
        <v>15520.779999999999</v>
      </c>
      <c r="D15" s="247">
        <f t="shared" si="2"/>
        <v>2.963598912821289E-2</v>
      </c>
      <c r="E15" s="215">
        <f t="shared" si="3"/>
        <v>6.2665009734188953E-2</v>
      </c>
      <c r="F15" s="52">
        <f t="shared" si="4"/>
        <v>1.3217252902758703</v>
      </c>
      <c r="H15" s="19">
        <v>1363.4069999999999</v>
      </c>
      <c r="I15" s="140">
        <v>3030.0039999999999</v>
      </c>
      <c r="J15" s="247">
        <f t="shared" si="5"/>
        <v>2.3746232695374458E-2</v>
      </c>
      <c r="K15" s="215">
        <f t="shared" si="6"/>
        <v>4.6629353179088159E-2</v>
      </c>
      <c r="L15" s="52">
        <f t="shared" si="0"/>
        <v>1.2223767371005136</v>
      </c>
      <c r="N15" s="27">
        <f t="shared" si="1"/>
        <v>2.0394957681502821</v>
      </c>
      <c r="O15" s="152">
        <f t="shared" si="1"/>
        <v>1.9522240505953956</v>
      </c>
      <c r="P15" s="52">
        <f t="shared" si="7"/>
        <v>-4.2790830418852725E-2</v>
      </c>
    </row>
    <row r="16" spans="1:19" ht="20.100000000000001" customHeight="1" x14ac:dyDescent="0.25">
      <c r="A16" s="8" t="s">
        <v>156</v>
      </c>
      <c r="B16" s="19">
        <v>5170.5999999999995</v>
      </c>
      <c r="C16" s="140">
        <v>5184.76</v>
      </c>
      <c r="D16" s="247">
        <f t="shared" si="2"/>
        <v>2.2922271793702566E-2</v>
      </c>
      <c r="E16" s="215">
        <f t="shared" si="3"/>
        <v>2.0933421894352832E-2</v>
      </c>
      <c r="F16" s="52">
        <f t="shared" si="4"/>
        <v>2.7385603218196661E-3</v>
      </c>
      <c r="H16" s="19">
        <v>1493.9</v>
      </c>
      <c r="I16" s="140">
        <v>1620.626</v>
      </c>
      <c r="J16" s="247">
        <f t="shared" si="5"/>
        <v>2.6019007547724123E-2</v>
      </c>
      <c r="K16" s="215">
        <f t="shared" si="6"/>
        <v>2.4940145994927044E-2</v>
      </c>
      <c r="L16" s="52">
        <f t="shared" si="0"/>
        <v>8.4828971149340571E-2</v>
      </c>
      <c r="N16" s="27">
        <f t="shared" si="1"/>
        <v>2.8892198197501262</v>
      </c>
      <c r="O16" s="152">
        <f t="shared" si="1"/>
        <v>3.125749311443538</v>
      </c>
      <c r="P16" s="52">
        <f t="shared" si="7"/>
        <v>8.1866215258715749E-2</v>
      </c>
    </row>
    <row r="17" spans="1:16" ht="20.100000000000001" customHeight="1" x14ac:dyDescent="0.25">
      <c r="A17" s="8" t="s">
        <v>194</v>
      </c>
      <c r="B17" s="19">
        <v>4970.1900000000005</v>
      </c>
      <c r="C17" s="140">
        <v>4628.08</v>
      </c>
      <c r="D17" s="247">
        <f t="shared" si="2"/>
        <v>2.2033815426902602E-2</v>
      </c>
      <c r="E17" s="215">
        <f t="shared" si="3"/>
        <v>1.8685831398332121E-2</v>
      </c>
      <c r="F17" s="52">
        <f t="shared" si="4"/>
        <v>-6.8832378641460495E-2</v>
      </c>
      <c r="H17" s="19">
        <v>1732.9150000000002</v>
      </c>
      <c r="I17" s="140">
        <v>1596.4359999999999</v>
      </c>
      <c r="J17" s="247">
        <f t="shared" si="5"/>
        <v>3.0181892003858592E-2</v>
      </c>
      <c r="K17" s="215">
        <f t="shared" si="6"/>
        <v>2.4567881122206696E-2</v>
      </c>
      <c r="L17" s="52">
        <f t="shared" si="0"/>
        <v>-7.8756892288427444E-2</v>
      </c>
      <c r="N17" s="27">
        <f t="shared" si="1"/>
        <v>3.4866172118168519</v>
      </c>
      <c r="O17" s="152">
        <f t="shared" si="1"/>
        <v>3.4494563620334997</v>
      </c>
      <c r="P17" s="52">
        <f t="shared" si="7"/>
        <v>-1.0658138684512474E-2</v>
      </c>
    </row>
    <row r="18" spans="1:16" ht="20.100000000000001" customHeight="1" x14ac:dyDescent="0.25">
      <c r="A18" s="8" t="s">
        <v>191</v>
      </c>
      <c r="B18" s="19">
        <v>4845.4799999999996</v>
      </c>
      <c r="C18" s="140">
        <v>5026.5</v>
      </c>
      <c r="D18" s="247">
        <f t="shared" si="2"/>
        <v>2.1480951829758621E-2</v>
      </c>
      <c r="E18" s="215">
        <f t="shared" si="3"/>
        <v>2.0294448566947072E-2</v>
      </c>
      <c r="F18" s="52">
        <f t="shared" si="4"/>
        <v>3.7358527947695674E-2</v>
      </c>
      <c r="H18" s="19">
        <v>1129.1949999999999</v>
      </c>
      <c r="I18" s="140">
        <v>1221.2239999999997</v>
      </c>
      <c r="J18" s="247">
        <f t="shared" si="5"/>
        <v>1.9667001290482856E-2</v>
      </c>
      <c r="K18" s="215">
        <f t="shared" si="6"/>
        <v>1.87936666772647E-2</v>
      </c>
      <c r="L18" s="52">
        <f t="shared" si="0"/>
        <v>8.1499652407245674E-2</v>
      </c>
      <c r="N18" s="27">
        <f t="shared" si="1"/>
        <v>2.3304089584520007</v>
      </c>
      <c r="O18" s="152">
        <f t="shared" si="1"/>
        <v>2.4295712722570371</v>
      </c>
      <c r="P18" s="52">
        <f t="shared" si="7"/>
        <v>4.2551464387995661E-2</v>
      </c>
    </row>
    <row r="19" spans="1:16" ht="20.100000000000001" customHeight="1" x14ac:dyDescent="0.25">
      <c r="A19" s="8" t="s">
        <v>160</v>
      </c>
      <c r="B19" s="19">
        <v>3484.86</v>
      </c>
      <c r="C19" s="140">
        <v>3731.1</v>
      </c>
      <c r="D19" s="247">
        <f t="shared" si="2"/>
        <v>1.5449059699648464E-2</v>
      </c>
      <c r="E19" s="215">
        <f t="shared" si="3"/>
        <v>1.5064282711257579E-2</v>
      </c>
      <c r="F19" s="52">
        <f t="shared" si="4"/>
        <v>7.0659940428022872E-2</v>
      </c>
      <c r="H19" s="19">
        <v>1018.779</v>
      </c>
      <c r="I19" s="140">
        <v>1109.5099999999998</v>
      </c>
      <c r="J19" s="247">
        <f t="shared" si="5"/>
        <v>1.7743904204071782E-2</v>
      </c>
      <c r="K19" s="215">
        <f t="shared" si="6"/>
        <v>1.7074477012482523E-2</v>
      </c>
      <c r="L19" s="52">
        <f t="shared" si="0"/>
        <v>8.9058569130301829E-2</v>
      </c>
      <c r="N19" s="27">
        <f t="shared" si="1"/>
        <v>2.9234431225357689</v>
      </c>
      <c r="O19" s="152">
        <f t="shared" si="1"/>
        <v>2.9736806839805952</v>
      </c>
      <c r="P19" s="52">
        <f t="shared" si="7"/>
        <v>1.7184381340469061E-2</v>
      </c>
    </row>
    <row r="20" spans="1:16" ht="20.100000000000001" customHeight="1" x14ac:dyDescent="0.25">
      <c r="A20" s="8" t="s">
        <v>201</v>
      </c>
      <c r="B20" s="19">
        <v>3452.52</v>
      </c>
      <c r="C20" s="140">
        <v>4841.41</v>
      </c>
      <c r="D20" s="247">
        <f t="shared" si="2"/>
        <v>1.5305690212585387E-2</v>
      </c>
      <c r="E20" s="215">
        <f t="shared" si="3"/>
        <v>1.9547149355715353E-2</v>
      </c>
      <c r="F20" s="52">
        <f t="shared" si="4"/>
        <v>0.40228297012037578</v>
      </c>
      <c r="H20" s="19">
        <v>719.49699999999996</v>
      </c>
      <c r="I20" s="140">
        <v>1058.3530000000001</v>
      </c>
      <c r="J20" s="247">
        <f t="shared" si="5"/>
        <v>1.2531359444115979E-2</v>
      </c>
      <c r="K20" s="215">
        <f t="shared" si="6"/>
        <v>1.6287211444324001E-2</v>
      </c>
      <c r="L20" s="52">
        <f t="shared" si="0"/>
        <v>0.47096235286596072</v>
      </c>
      <c r="N20" s="27">
        <f t="shared" si="1"/>
        <v>2.0839763419183668</v>
      </c>
      <c r="O20" s="152">
        <f t="shared" si="1"/>
        <v>2.1860429089872579</v>
      </c>
      <c r="P20" s="52">
        <f t="shared" si="7"/>
        <v>4.897683578064789E-2</v>
      </c>
    </row>
    <row r="21" spans="1:16" ht="20.100000000000001" customHeight="1" x14ac:dyDescent="0.25">
      <c r="A21" s="8" t="s">
        <v>200</v>
      </c>
      <c r="B21" s="19">
        <v>1941.3700000000001</v>
      </c>
      <c r="C21" s="140">
        <v>3155.08</v>
      </c>
      <c r="D21" s="247">
        <f t="shared" si="2"/>
        <v>8.6064694217577002E-3</v>
      </c>
      <c r="E21" s="215">
        <f t="shared" si="3"/>
        <v>1.2738607139083532E-2</v>
      </c>
      <c r="F21" s="52">
        <f t="shared" si="4"/>
        <v>0.62518221668203366</v>
      </c>
      <c r="H21" s="19">
        <v>484.90099999999995</v>
      </c>
      <c r="I21" s="140">
        <v>840.03600000000006</v>
      </c>
      <c r="J21" s="247">
        <f t="shared" si="5"/>
        <v>8.445439975164986E-3</v>
      </c>
      <c r="K21" s="215">
        <f t="shared" si="6"/>
        <v>1.2927486342311266E-2</v>
      </c>
      <c r="L21" s="52">
        <f t="shared" si="0"/>
        <v>0.73238661087520984</v>
      </c>
      <c r="N21" s="27">
        <f t="shared" si="1"/>
        <v>2.4977258327881851</v>
      </c>
      <c r="O21" s="152">
        <f t="shared" si="1"/>
        <v>2.6624871635584517</v>
      </c>
      <c r="P21" s="52">
        <f t="shared" si="7"/>
        <v>6.5964538063949682E-2</v>
      </c>
    </row>
    <row r="22" spans="1:16" ht="20.100000000000001" customHeight="1" x14ac:dyDescent="0.25">
      <c r="A22" s="8" t="s">
        <v>165</v>
      </c>
      <c r="B22" s="19">
        <v>2692.58</v>
      </c>
      <c r="C22" s="140">
        <v>3750.3700000000003</v>
      </c>
      <c r="D22" s="247">
        <f t="shared" si="2"/>
        <v>1.1936728926292436E-2</v>
      </c>
      <c r="E22" s="215">
        <f t="shared" si="3"/>
        <v>1.5142085163040149E-2</v>
      </c>
      <c r="F22" s="52">
        <f t="shared" si="4"/>
        <v>0.39285369422635558</v>
      </c>
      <c r="H22" s="19">
        <v>522.35300000000007</v>
      </c>
      <c r="I22" s="140">
        <v>763.64</v>
      </c>
      <c r="J22" s="247">
        <f t="shared" si="5"/>
        <v>9.0977352229575873E-3</v>
      </c>
      <c r="K22" s="215">
        <f t="shared" si="6"/>
        <v>1.1751812625223889E-2</v>
      </c>
      <c r="L22" s="52">
        <f t="shared" ref="L22" si="8">(I22-H22)/H22</f>
        <v>0.46192325879242563</v>
      </c>
      <c r="N22" s="27">
        <f t="shared" ref="N22" si="9">(H22/B22)*10</f>
        <v>1.9399720713962076</v>
      </c>
      <c r="O22" s="152">
        <f t="shared" ref="O22" si="10">(I22/C22)*10</f>
        <v>2.036172430986809</v>
      </c>
      <c r="P22" s="52">
        <f t="shared" ref="P22" si="11">(O22-N22)/N22</f>
        <v>4.9588528107709036E-2</v>
      </c>
    </row>
    <row r="23" spans="1:16" ht="20.100000000000001" customHeight="1" x14ac:dyDescent="0.25">
      <c r="A23" s="8" t="s">
        <v>157</v>
      </c>
      <c r="B23" s="19">
        <v>1104.4000000000001</v>
      </c>
      <c r="C23" s="140">
        <v>1477.76</v>
      </c>
      <c r="D23" s="247">
        <f t="shared" si="2"/>
        <v>4.8960192180723941E-3</v>
      </c>
      <c r="E23" s="215">
        <f t="shared" si="3"/>
        <v>5.9664427164610977E-3</v>
      </c>
      <c r="F23" s="52">
        <f t="shared" si="4"/>
        <v>0.33806591814559928</v>
      </c>
      <c r="H23" s="19">
        <v>390.89600000000002</v>
      </c>
      <c r="I23" s="140">
        <v>625.274</v>
      </c>
      <c r="J23" s="247">
        <f t="shared" si="5"/>
        <v>6.8081705431254896E-3</v>
      </c>
      <c r="K23" s="215">
        <f t="shared" si="6"/>
        <v>9.622469864627628E-3</v>
      </c>
      <c r="L23" s="52">
        <f t="shared" si="0"/>
        <v>0.59959170725717326</v>
      </c>
      <c r="N23" s="27">
        <f t="shared" si="1"/>
        <v>3.5394422310756974</v>
      </c>
      <c r="O23" s="152">
        <f t="shared" si="1"/>
        <v>4.2312283456041575</v>
      </c>
      <c r="P23" s="52">
        <f t="shared" si="7"/>
        <v>0.19545060192103048</v>
      </c>
    </row>
    <row r="24" spans="1:16" ht="20.100000000000001" customHeight="1" x14ac:dyDescent="0.25">
      <c r="A24" s="8" t="s">
        <v>192</v>
      </c>
      <c r="B24" s="19">
        <v>1586.94</v>
      </c>
      <c r="C24" s="140">
        <v>1905.1600000000003</v>
      </c>
      <c r="D24" s="247">
        <f t="shared" si="2"/>
        <v>7.0352125479244878E-3</v>
      </c>
      <c r="E24" s="215">
        <f t="shared" si="3"/>
        <v>7.6920663745757272E-3</v>
      </c>
      <c r="F24" s="52">
        <f t="shared" si="4"/>
        <v>0.20052427943085449</v>
      </c>
      <c r="H24" s="19">
        <v>509.63599999999997</v>
      </c>
      <c r="I24" s="140">
        <v>594.63099999999997</v>
      </c>
      <c r="J24" s="247">
        <f t="shared" si="5"/>
        <v>8.8762453514906817E-3</v>
      </c>
      <c r="K24" s="215">
        <f t="shared" si="6"/>
        <v>9.1508984510364905E-3</v>
      </c>
      <c r="L24" s="52">
        <f t="shared" si="0"/>
        <v>0.16677589495247591</v>
      </c>
      <c r="N24" s="27">
        <f t="shared" si="1"/>
        <v>3.2114383656596965</v>
      </c>
      <c r="O24" s="152">
        <f t="shared" si="1"/>
        <v>3.1211604274706577</v>
      </c>
      <c r="P24" s="52">
        <f t="shared" si="7"/>
        <v>-2.8111371886937606E-2</v>
      </c>
    </row>
    <row r="25" spans="1:16" ht="20.100000000000001" customHeight="1" x14ac:dyDescent="0.25">
      <c r="A25" s="8" t="s">
        <v>174</v>
      </c>
      <c r="B25" s="19">
        <v>3476.91</v>
      </c>
      <c r="C25" s="140">
        <v>2618.08</v>
      </c>
      <c r="D25" s="247">
        <f t="shared" si="2"/>
        <v>1.5413815809043902E-2</v>
      </c>
      <c r="E25" s="215">
        <f t="shared" si="3"/>
        <v>1.0570474466159911E-2</v>
      </c>
      <c r="F25" s="52">
        <f t="shared" si="4"/>
        <v>-0.24700955733683069</v>
      </c>
      <c r="H25" s="19">
        <v>801.27599999999995</v>
      </c>
      <c r="I25" s="140">
        <v>592.03399999999999</v>
      </c>
      <c r="J25" s="247">
        <f t="shared" si="5"/>
        <v>1.3955690669931181E-2</v>
      </c>
      <c r="K25" s="215">
        <f t="shared" si="6"/>
        <v>9.1109326852467122E-3</v>
      </c>
      <c r="L25" s="52">
        <f t="shared" si="0"/>
        <v>-0.26113598809898209</v>
      </c>
      <c r="N25" s="27">
        <f t="shared" si="1"/>
        <v>2.3045635348628526</v>
      </c>
      <c r="O25" s="152">
        <f t="shared" si="1"/>
        <v>2.2613289127910532</v>
      </c>
      <c r="P25" s="52">
        <f t="shared" si="7"/>
        <v>-1.8760438329322237E-2</v>
      </c>
    </row>
    <row r="26" spans="1:16" ht="20.100000000000001" customHeight="1" x14ac:dyDescent="0.25">
      <c r="A26" s="8" t="s">
        <v>198</v>
      </c>
      <c r="B26" s="19">
        <v>1708.95</v>
      </c>
      <c r="C26" s="140">
        <v>1717.7099999999998</v>
      </c>
      <c r="D26" s="247">
        <f t="shared" si="2"/>
        <v>7.5761065218442752E-3</v>
      </c>
      <c r="E26" s="215">
        <f t="shared" si="3"/>
        <v>6.9352386845579735E-3</v>
      </c>
      <c r="F26" s="52">
        <f t="shared" si="4"/>
        <v>5.1259545334853352E-3</v>
      </c>
      <c r="H26" s="19">
        <v>474.38900000000001</v>
      </c>
      <c r="I26" s="140">
        <v>510.20599999999996</v>
      </c>
      <c r="J26" s="247">
        <f t="shared" si="5"/>
        <v>8.2623542215391251E-3</v>
      </c>
      <c r="K26" s="215">
        <f t="shared" si="6"/>
        <v>7.8516648057526828E-3</v>
      </c>
      <c r="L26" s="52">
        <f t="shared" si="0"/>
        <v>7.5501329078035015E-2</v>
      </c>
      <c r="N26" s="27">
        <f t="shared" si="1"/>
        <v>2.7759091840018724</v>
      </c>
      <c r="O26" s="152">
        <f t="shared" si="1"/>
        <v>2.9702685552275998</v>
      </c>
      <c r="P26" s="52">
        <f t="shared" si="7"/>
        <v>7.0016473285891306E-2</v>
      </c>
    </row>
    <row r="27" spans="1:16" ht="20.100000000000001" customHeight="1" x14ac:dyDescent="0.25">
      <c r="A27" s="8" t="s">
        <v>197</v>
      </c>
      <c r="B27" s="19">
        <v>1198.5400000000002</v>
      </c>
      <c r="C27" s="140">
        <v>1742.4699999999998</v>
      </c>
      <c r="D27" s="247">
        <f t="shared" si="2"/>
        <v>5.3133600811558204E-3</v>
      </c>
      <c r="E27" s="215">
        <f t="shared" si="3"/>
        <v>7.0352069619911001E-3</v>
      </c>
      <c r="F27" s="52">
        <f t="shared" si="4"/>
        <v>0.45382715637358745</v>
      </c>
      <c r="H27" s="19">
        <v>353.59299999999996</v>
      </c>
      <c r="I27" s="140">
        <v>503.44599999999991</v>
      </c>
      <c r="J27" s="247">
        <f t="shared" si="5"/>
        <v>6.1584704035226017E-3</v>
      </c>
      <c r="K27" s="215">
        <f t="shared" si="6"/>
        <v>7.7476337788990419E-3</v>
      </c>
      <c r="L27" s="52">
        <f t="shared" si="0"/>
        <v>0.42380081053640761</v>
      </c>
      <c r="N27" s="27">
        <f t="shared" si="1"/>
        <v>2.9501977405843771</v>
      </c>
      <c r="O27" s="152">
        <f t="shared" si="1"/>
        <v>2.8892663862218573</v>
      </c>
      <c r="P27" s="52">
        <f t="shared" si="7"/>
        <v>-2.0653311987978987E-2</v>
      </c>
    </row>
    <row r="28" spans="1:16" ht="20.100000000000001" customHeight="1" x14ac:dyDescent="0.25">
      <c r="A28" s="8" t="s">
        <v>204</v>
      </c>
      <c r="B28" s="19">
        <v>2279.73</v>
      </c>
      <c r="C28" s="140">
        <v>1560.0900000000001</v>
      </c>
      <c r="D28" s="247">
        <f t="shared" si="2"/>
        <v>1.0106484871438046E-2</v>
      </c>
      <c r="E28" s="215">
        <f t="shared" si="3"/>
        <v>6.2988493513992765E-3</v>
      </c>
      <c r="F28" s="52">
        <f t="shared" si="4"/>
        <v>-0.31566896079798917</v>
      </c>
      <c r="H28" s="19">
        <v>425.25399999999996</v>
      </c>
      <c r="I28" s="140">
        <v>419.63300000000004</v>
      </c>
      <c r="J28" s="247">
        <f t="shared" si="5"/>
        <v>7.4065781081062137E-3</v>
      </c>
      <c r="K28" s="215">
        <f t="shared" si="6"/>
        <v>6.4578183271706254E-3</v>
      </c>
      <c r="L28" s="52">
        <f t="shared" si="0"/>
        <v>-1.3217982664477993E-2</v>
      </c>
      <c r="N28" s="27">
        <f t="shared" si="1"/>
        <v>1.8653700218885569</v>
      </c>
      <c r="O28" s="152">
        <f t="shared" si="1"/>
        <v>2.6897999474389298</v>
      </c>
      <c r="P28" s="52">
        <f t="shared" si="7"/>
        <v>0.44196589195514951</v>
      </c>
    </row>
    <row r="29" spans="1:16" ht="20.100000000000001" customHeight="1" x14ac:dyDescent="0.25">
      <c r="A29" s="8" t="s">
        <v>159</v>
      </c>
      <c r="B29" s="19">
        <v>258.65000000000003</v>
      </c>
      <c r="C29" s="140">
        <v>332.21999999999997</v>
      </c>
      <c r="D29" s="247">
        <f t="shared" si="2"/>
        <v>1.1466455729395371E-3</v>
      </c>
      <c r="E29" s="215">
        <f t="shared" si="3"/>
        <v>1.3413352636847023E-3</v>
      </c>
      <c r="F29" s="52">
        <f>(C29-B29)/B29</f>
        <v>0.28443843031123112</v>
      </c>
      <c r="H29" s="19">
        <v>280.83100000000002</v>
      </c>
      <c r="I29" s="140">
        <v>397.858</v>
      </c>
      <c r="J29" s="247">
        <f t="shared" si="5"/>
        <v>4.8911867652687022E-3</v>
      </c>
      <c r="K29" s="215">
        <f t="shared" si="6"/>
        <v>6.1227183849016887E-3</v>
      </c>
      <c r="L29" s="52">
        <f t="shared" si="0"/>
        <v>0.41671681545128558</v>
      </c>
      <c r="N29" s="27">
        <f t="shared" si="1"/>
        <v>10.857568142277207</v>
      </c>
      <c r="O29" s="152">
        <f t="shared" si="1"/>
        <v>11.975738968153635</v>
      </c>
      <c r="P29" s="52">
        <f>(O29-N29)/N29</f>
        <v>0.10298538413242772</v>
      </c>
    </row>
    <row r="30" spans="1:16" ht="20.100000000000001" customHeight="1" x14ac:dyDescent="0.25">
      <c r="A30" s="8" t="s">
        <v>196</v>
      </c>
      <c r="B30" s="19">
        <v>1287.19</v>
      </c>
      <c r="C30" s="140">
        <v>1356.2499999999998</v>
      </c>
      <c r="D30" s="247">
        <f t="shared" si="2"/>
        <v>5.7063627103500587E-3</v>
      </c>
      <c r="E30" s="215">
        <f t="shared" si="3"/>
        <v>5.4758471837107262E-3</v>
      </c>
      <c r="F30" s="52">
        <f t="shared" si="4"/>
        <v>5.3651753043451017E-2</v>
      </c>
      <c r="H30" s="19">
        <v>355.18799999999999</v>
      </c>
      <c r="I30" s="140">
        <v>371.8</v>
      </c>
      <c r="J30" s="247">
        <f t="shared" si="5"/>
        <v>6.1862502529359629E-3</v>
      </c>
      <c r="K30" s="215">
        <f t="shared" si="6"/>
        <v>5.7217064769501886E-3</v>
      </c>
      <c r="L30" s="52">
        <f t="shared" si="0"/>
        <v>4.6769598072007007E-2</v>
      </c>
      <c r="N30" s="27">
        <f t="shared" si="1"/>
        <v>2.759406148276478</v>
      </c>
      <c r="O30" s="152">
        <f t="shared" si="1"/>
        <v>2.741382488479263</v>
      </c>
      <c r="P30" s="52">
        <f t="shared" si="7"/>
        <v>-6.5317169088981494E-3</v>
      </c>
    </row>
    <row r="31" spans="1:16" ht="20.100000000000001" customHeight="1" x14ac:dyDescent="0.25">
      <c r="A31" s="8" t="s">
        <v>175</v>
      </c>
      <c r="B31" s="19">
        <v>0.06</v>
      </c>
      <c r="C31" s="140">
        <v>1772.64</v>
      </c>
      <c r="D31" s="247">
        <f t="shared" si="2"/>
        <v>2.6599162720422275E-7</v>
      </c>
      <c r="E31" s="215">
        <f t="shared" si="3"/>
        <v>7.1570180657939044E-3</v>
      </c>
      <c r="F31" s="52">
        <f t="shared" si="4"/>
        <v>29543.000000000004</v>
      </c>
      <c r="H31" s="19">
        <v>3.2000000000000001E-2</v>
      </c>
      <c r="I31" s="140">
        <v>337.83499999999998</v>
      </c>
      <c r="J31" s="247">
        <f t="shared" si="5"/>
        <v>5.5733867161601978E-7</v>
      </c>
      <c r="K31" s="215">
        <f t="shared" si="6"/>
        <v>5.199012123831271E-3</v>
      </c>
      <c r="L31" s="52">
        <f t="shared" si="0"/>
        <v>10556.34375</v>
      </c>
      <c r="N31" s="27">
        <f t="shared" si="1"/>
        <v>5.333333333333333</v>
      </c>
      <c r="O31" s="152">
        <f t="shared" si="1"/>
        <v>1.9058297228991783</v>
      </c>
      <c r="P31" s="52">
        <f t="shared" si="7"/>
        <v>-0.64265692695640397</v>
      </c>
    </row>
    <row r="32" spans="1:16" ht="20.100000000000001" customHeight="1" thickBot="1" x14ac:dyDescent="0.3">
      <c r="A32" s="8" t="s">
        <v>17</v>
      </c>
      <c r="B32" s="19">
        <f>B33-SUM(B7:B31)</f>
        <v>10669.929999999993</v>
      </c>
      <c r="C32" s="140">
        <f>C33-SUM(C7:C31)</f>
        <v>12574.410000000003</v>
      </c>
      <c r="D32" s="247">
        <f t="shared" si="2"/>
        <v>4.7301867380919183E-2</v>
      </c>
      <c r="E32" s="215">
        <f t="shared" si="3"/>
        <v>5.0769067344017711E-2</v>
      </c>
      <c r="F32" s="52">
        <f t="shared" si="4"/>
        <v>0.17849039309536349</v>
      </c>
      <c r="H32" s="19">
        <f>H33-SUM(H7:H31)</f>
        <v>2959.5380000000005</v>
      </c>
      <c r="I32" s="140">
        <f>I33-SUM(I7:I31)</f>
        <v>3516.6339999999909</v>
      </c>
      <c r="J32" s="247">
        <f t="shared" si="5"/>
        <v>5.154578054741038E-2</v>
      </c>
      <c r="K32" s="215">
        <f t="shared" si="6"/>
        <v>5.4118202084086055E-2</v>
      </c>
      <c r="L32" s="52">
        <f t="shared" si="0"/>
        <v>0.18823748841879726</v>
      </c>
      <c r="N32" s="27">
        <f t="shared" si="1"/>
        <v>2.7737182905604838</v>
      </c>
      <c r="O32" s="152">
        <f t="shared" si="1"/>
        <v>2.7966592468354303</v>
      </c>
      <c r="P32" s="52">
        <f t="shared" si="7"/>
        <v>8.2708313793146086E-3</v>
      </c>
    </row>
    <row r="33" spans="1:16" ht="26.25" customHeight="1" thickBot="1" x14ac:dyDescent="0.3">
      <c r="A33" s="12" t="s">
        <v>18</v>
      </c>
      <c r="B33" s="17">
        <v>225571.00999999998</v>
      </c>
      <c r="C33" s="145">
        <v>247678.56999999998</v>
      </c>
      <c r="D33" s="243">
        <f>SUM(D7:D32)</f>
        <v>1</v>
      </c>
      <c r="E33" s="244">
        <f>SUM(E7:E32)</f>
        <v>1.0000000000000002</v>
      </c>
      <c r="F33" s="57">
        <f t="shared" si="4"/>
        <v>9.8007097631916437E-2</v>
      </c>
      <c r="G33" s="1"/>
      <c r="H33" s="17">
        <v>57415.718000000008</v>
      </c>
      <c r="I33" s="145">
        <v>64980.613999999987</v>
      </c>
      <c r="J33" s="243">
        <f>SUM(J7:J32)</f>
        <v>0.99999999999999956</v>
      </c>
      <c r="K33" s="244">
        <f>SUM(K7:K32)</f>
        <v>0.99999999999999967</v>
      </c>
      <c r="L33" s="57">
        <f t="shared" si="0"/>
        <v>0.13175653398604156</v>
      </c>
      <c r="N33" s="29">
        <f t="shared" si="1"/>
        <v>2.5453500429864642</v>
      </c>
      <c r="O33" s="146">
        <f t="shared" si="1"/>
        <v>2.623586449162719</v>
      </c>
      <c r="P33" s="57">
        <f t="shared" si="7"/>
        <v>3.0736992890950235E-2</v>
      </c>
    </row>
    <row r="35" spans="1:16" ht="15.75" thickBot="1" x14ac:dyDescent="0.3"/>
    <row r="36" spans="1:16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6" x14ac:dyDescent="0.25">
      <c r="A37" s="359"/>
      <c r="B37" s="353" t="str">
        <f>B5</f>
        <v>jan-ago</v>
      </c>
      <c r="C37" s="347"/>
      <c r="D37" s="353" t="str">
        <f>B5</f>
        <v>jan-ago</v>
      </c>
      <c r="E37" s="347"/>
      <c r="F37" s="131" t="str">
        <f>F5</f>
        <v>2023/2022</v>
      </c>
      <c r="H37" s="342" t="str">
        <f>B5</f>
        <v>jan-ago</v>
      </c>
      <c r="I37" s="347"/>
      <c r="J37" s="353" t="str">
        <f>B5</f>
        <v>jan-ago</v>
      </c>
      <c r="K37" s="343"/>
      <c r="L37" s="131" t="str">
        <f>L5</f>
        <v>2023/2022</v>
      </c>
      <c r="N37" s="342" t="str">
        <f>B5</f>
        <v>jan-ago</v>
      </c>
      <c r="O37" s="343"/>
      <c r="P37" s="131" t="str">
        <f>P5</f>
        <v>2023/2022</v>
      </c>
    </row>
    <row r="38" spans="1:16" ht="19.5" customHeight="1" thickBot="1" x14ac:dyDescent="0.3">
      <c r="A38" s="360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190</v>
      </c>
      <c r="B39" s="39">
        <v>36570.379999999997</v>
      </c>
      <c r="C39" s="147">
        <v>31863.139999999996</v>
      </c>
      <c r="D39" s="247">
        <f t="shared" ref="D39:D61" si="12">B39/$B$62</f>
        <v>0.34132987719812241</v>
      </c>
      <c r="E39" s="246">
        <f t="shared" ref="E39:E61" si="13">C39/$C$62</f>
        <v>0.28800440659358428</v>
      </c>
      <c r="F39" s="52">
        <f>(C39-B39)/B39</f>
        <v>-0.1287172843158863</v>
      </c>
      <c r="H39" s="39">
        <v>7489.3060000000005</v>
      </c>
      <c r="I39" s="147">
        <v>7116.5779999999986</v>
      </c>
      <c r="J39" s="247">
        <f t="shared" ref="J39:J61" si="14">H39/$H$62</f>
        <v>0.30397894988148388</v>
      </c>
      <c r="K39" s="246">
        <f t="shared" ref="K39:K61" si="15">I39/$I$62</f>
        <v>0.26938025165551677</v>
      </c>
      <c r="L39" s="52">
        <f t="shared" ref="L39:L62" si="16">(I39-H39)/H39</f>
        <v>-4.9768029240626815E-2</v>
      </c>
      <c r="N39" s="27">
        <f t="shared" ref="N39:O62" si="17">(H39/B39)*10</f>
        <v>2.0479158269616016</v>
      </c>
      <c r="O39" s="151">
        <f t="shared" si="17"/>
        <v>2.2334829524020545</v>
      </c>
      <c r="P39" s="61">
        <f t="shared" si="7"/>
        <v>9.061267216034477E-2</v>
      </c>
    </row>
    <row r="40" spans="1:16" ht="20.100000000000001" customHeight="1" x14ac:dyDescent="0.25">
      <c r="A40" s="38" t="s">
        <v>193</v>
      </c>
      <c r="B40" s="19">
        <v>20039.21</v>
      </c>
      <c r="C40" s="140">
        <v>21424.18</v>
      </c>
      <c r="D40" s="247">
        <f t="shared" si="12"/>
        <v>0.18703609556278569</v>
      </c>
      <c r="E40" s="215">
        <f t="shared" si="13"/>
        <v>0.19364878187316559</v>
      </c>
      <c r="F40" s="52">
        <f t="shared" ref="F40:F62" si="18">(C40-B40)/B40</f>
        <v>6.9113003955744823E-2</v>
      </c>
      <c r="H40" s="19">
        <v>4338.7790000000005</v>
      </c>
      <c r="I40" s="140">
        <v>4467.0050000000001</v>
      </c>
      <c r="J40" s="247">
        <f t="shared" si="14"/>
        <v>0.17610409885613365</v>
      </c>
      <c r="K40" s="215">
        <f t="shared" si="15"/>
        <v>0.16908729603560194</v>
      </c>
      <c r="L40" s="52">
        <f t="shared" si="16"/>
        <v>2.9553475758963443E-2</v>
      </c>
      <c r="N40" s="27">
        <f t="shared" si="17"/>
        <v>2.1651447337494845</v>
      </c>
      <c r="O40" s="152">
        <f t="shared" si="17"/>
        <v>2.0850296254045664</v>
      </c>
      <c r="P40" s="52">
        <f t="shared" si="7"/>
        <v>-3.7002195324918961E-2</v>
      </c>
    </row>
    <row r="41" spans="1:16" ht="20.100000000000001" customHeight="1" x14ac:dyDescent="0.25">
      <c r="A41" s="38" t="s">
        <v>189</v>
      </c>
      <c r="B41" s="19">
        <v>17246.03</v>
      </c>
      <c r="C41" s="140">
        <v>14643.830000000002</v>
      </c>
      <c r="D41" s="247">
        <f t="shared" si="12"/>
        <v>0.16096593204815304</v>
      </c>
      <c r="E41" s="215">
        <f t="shared" si="13"/>
        <v>0.13236258477373317</v>
      </c>
      <c r="F41" s="52">
        <f t="shared" si="18"/>
        <v>-0.15088689976765651</v>
      </c>
      <c r="H41" s="19">
        <v>4165.6840000000002</v>
      </c>
      <c r="I41" s="140">
        <v>3659.9819999999995</v>
      </c>
      <c r="J41" s="247">
        <f t="shared" si="14"/>
        <v>0.16907844970656818</v>
      </c>
      <c r="K41" s="215">
        <f t="shared" si="15"/>
        <v>0.13853945986605665</v>
      </c>
      <c r="L41" s="52">
        <f t="shared" si="16"/>
        <v>-0.12139711029449202</v>
      </c>
      <c r="N41" s="27">
        <f t="shared" si="17"/>
        <v>2.4154451778177357</v>
      </c>
      <c r="O41" s="152">
        <f t="shared" si="17"/>
        <v>2.4993338491364616</v>
      </c>
      <c r="P41" s="52">
        <f t="shared" si="7"/>
        <v>3.4730107761963856E-2</v>
      </c>
    </row>
    <row r="42" spans="1:16" ht="20.100000000000001" customHeight="1" x14ac:dyDescent="0.25">
      <c r="A42" s="38" t="s">
        <v>195</v>
      </c>
      <c r="B42" s="19">
        <v>7770.78</v>
      </c>
      <c r="C42" s="140">
        <v>13358.67</v>
      </c>
      <c r="D42" s="247">
        <f t="shared" si="12"/>
        <v>7.2528625164234709E-2</v>
      </c>
      <c r="E42" s="215">
        <f t="shared" si="13"/>
        <v>0.12074628634307595</v>
      </c>
      <c r="F42" s="52">
        <f t="shared" si="18"/>
        <v>0.71908997552369269</v>
      </c>
      <c r="H42" s="19">
        <v>1802.076</v>
      </c>
      <c r="I42" s="140">
        <v>3154.1239999999998</v>
      </c>
      <c r="J42" s="247">
        <f t="shared" si="14"/>
        <v>7.3143382055243164E-2</v>
      </c>
      <c r="K42" s="215">
        <f t="shared" si="15"/>
        <v>0.11939147113580506</v>
      </c>
      <c r="L42" s="52">
        <f t="shared" si="16"/>
        <v>0.7502724635364989</v>
      </c>
      <c r="N42" s="27">
        <f t="shared" si="17"/>
        <v>2.3190413317582022</v>
      </c>
      <c r="O42" s="152">
        <f t="shared" si="17"/>
        <v>2.3611063077387193</v>
      </c>
      <c r="P42" s="52">
        <f t="shared" si="7"/>
        <v>1.8138950524277733E-2</v>
      </c>
    </row>
    <row r="43" spans="1:16" ht="20.100000000000001" customHeight="1" x14ac:dyDescent="0.25">
      <c r="A43" s="38" t="s">
        <v>194</v>
      </c>
      <c r="B43" s="19">
        <v>4970.1900000000005</v>
      </c>
      <c r="C43" s="140">
        <v>4628.08</v>
      </c>
      <c r="D43" s="247">
        <f t="shared" si="12"/>
        <v>4.6389300366890811E-2</v>
      </c>
      <c r="E43" s="215">
        <f t="shared" si="13"/>
        <v>4.1832268698804818E-2</v>
      </c>
      <c r="F43" s="52">
        <f t="shared" si="18"/>
        <v>-6.8832378641460495E-2</v>
      </c>
      <c r="H43" s="19">
        <v>1732.9150000000002</v>
      </c>
      <c r="I43" s="140">
        <v>1596.4359999999999</v>
      </c>
      <c r="J43" s="247">
        <f t="shared" si="14"/>
        <v>7.0336247702239924E-2</v>
      </c>
      <c r="K43" s="215">
        <f t="shared" si="15"/>
        <v>6.0429089856378536E-2</v>
      </c>
      <c r="L43" s="52">
        <f t="shared" si="16"/>
        <v>-7.8756892288427444E-2</v>
      </c>
      <c r="N43" s="27">
        <f t="shared" si="17"/>
        <v>3.4866172118168519</v>
      </c>
      <c r="O43" s="152">
        <f t="shared" si="17"/>
        <v>3.4494563620334997</v>
      </c>
      <c r="P43" s="52">
        <f t="shared" si="7"/>
        <v>-1.0658138684512474E-2</v>
      </c>
    </row>
    <row r="44" spans="1:16" ht="20.100000000000001" customHeight="1" x14ac:dyDescent="0.25">
      <c r="A44" s="38" t="s">
        <v>191</v>
      </c>
      <c r="B44" s="19">
        <v>4845.4799999999996</v>
      </c>
      <c r="C44" s="140">
        <v>5026.5</v>
      </c>
      <c r="D44" s="247">
        <f t="shared" si="12"/>
        <v>4.5225318778912282E-2</v>
      </c>
      <c r="E44" s="215">
        <f t="shared" si="13"/>
        <v>4.5433505603736844E-2</v>
      </c>
      <c r="F44" s="52">
        <f t="shared" si="18"/>
        <v>3.7358527947695674E-2</v>
      </c>
      <c r="H44" s="19">
        <v>1129.1949999999999</v>
      </c>
      <c r="I44" s="140">
        <v>1221.2239999999997</v>
      </c>
      <c r="J44" s="247">
        <f t="shared" si="14"/>
        <v>4.5832218674390149E-2</v>
      </c>
      <c r="K44" s="215">
        <f t="shared" si="15"/>
        <v>4.6226378527398533E-2</v>
      </c>
      <c r="L44" s="52">
        <f t="shared" si="16"/>
        <v>8.1499652407245674E-2</v>
      </c>
      <c r="N44" s="27">
        <f t="shared" si="17"/>
        <v>2.3304089584520007</v>
      </c>
      <c r="O44" s="152">
        <f t="shared" si="17"/>
        <v>2.4295712722570371</v>
      </c>
      <c r="P44" s="52">
        <f t="shared" si="7"/>
        <v>4.2551464387995661E-2</v>
      </c>
    </row>
    <row r="45" spans="1:16" ht="20.100000000000001" customHeight="1" x14ac:dyDescent="0.25">
      <c r="A45" s="38" t="s">
        <v>201</v>
      </c>
      <c r="B45" s="19">
        <v>3452.52</v>
      </c>
      <c r="C45" s="140">
        <v>4841.41</v>
      </c>
      <c r="D45" s="247">
        <f t="shared" si="12"/>
        <v>3.222411764996868E-2</v>
      </c>
      <c r="E45" s="215">
        <f t="shared" si="13"/>
        <v>4.3760514943795403E-2</v>
      </c>
      <c r="F45" s="52">
        <f t="shared" si="18"/>
        <v>0.40228297012037578</v>
      </c>
      <c r="H45" s="19">
        <v>719.49699999999996</v>
      </c>
      <c r="I45" s="140">
        <v>1058.3530000000001</v>
      </c>
      <c r="J45" s="247">
        <f t="shared" si="14"/>
        <v>2.9203232249140041E-2</v>
      </c>
      <c r="K45" s="215">
        <f t="shared" si="15"/>
        <v>4.0061304391010855E-2</v>
      </c>
      <c r="L45" s="52">
        <f t="shared" si="16"/>
        <v>0.47096235286596072</v>
      </c>
      <c r="N45" s="27">
        <f t="shared" si="17"/>
        <v>2.0839763419183668</v>
      </c>
      <c r="O45" s="152">
        <f t="shared" si="17"/>
        <v>2.1860429089872579</v>
      </c>
      <c r="P45" s="52">
        <f t="shared" si="7"/>
        <v>4.897683578064789E-2</v>
      </c>
    </row>
    <row r="46" spans="1:16" ht="20.100000000000001" customHeight="1" x14ac:dyDescent="0.25">
      <c r="A46" s="38" t="s">
        <v>200</v>
      </c>
      <c r="B46" s="19">
        <v>1941.3700000000001</v>
      </c>
      <c r="C46" s="140">
        <v>3155.08</v>
      </c>
      <c r="D46" s="247">
        <f t="shared" si="12"/>
        <v>1.8119789395027314E-2</v>
      </c>
      <c r="E46" s="215">
        <f t="shared" si="13"/>
        <v>2.8518122920568597E-2</v>
      </c>
      <c r="F46" s="52">
        <f t="shared" si="18"/>
        <v>0.62518221668203366</v>
      </c>
      <c r="H46" s="19">
        <v>484.90099999999995</v>
      </c>
      <c r="I46" s="140">
        <v>840.03600000000006</v>
      </c>
      <c r="J46" s="247">
        <f t="shared" si="14"/>
        <v>1.9681355892853275E-2</v>
      </c>
      <c r="K46" s="215">
        <f t="shared" si="15"/>
        <v>3.1797460672769097E-2</v>
      </c>
      <c r="L46" s="52">
        <f t="shared" si="16"/>
        <v>0.73238661087520984</v>
      </c>
      <c r="N46" s="27">
        <f t="shared" si="17"/>
        <v>2.4977258327881851</v>
      </c>
      <c r="O46" s="152">
        <f t="shared" si="17"/>
        <v>2.6624871635584517</v>
      </c>
      <c r="P46" s="52">
        <f t="shared" si="7"/>
        <v>6.5964538063949682E-2</v>
      </c>
    </row>
    <row r="47" spans="1:16" ht="20.100000000000001" customHeight="1" x14ac:dyDescent="0.25">
      <c r="A47" s="38" t="s">
        <v>192</v>
      </c>
      <c r="B47" s="19">
        <v>1586.94</v>
      </c>
      <c r="C47" s="140">
        <v>1905.1600000000003</v>
      </c>
      <c r="D47" s="247">
        <f t="shared" si="12"/>
        <v>1.4811714707935452E-2</v>
      </c>
      <c r="E47" s="215">
        <f t="shared" si="13"/>
        <v>1.7220351643492549E-2</v>
      </c>
      <c r="F47" s="52">
        <f t="shared" si="18"/>
        <v>0.20052427943085449</v>
      </c>
      <c r="H47" s="19">
        <v>509.63599999999997</v>
      </c>
      <c r="I47" s="140">
        <v>594.63099999999997</v>
      </c>
      <c r="J47" s="247">
        <f t="shared" si="14"/>
        <v>2.0685309974221897E-2</v>
      </c>
      <c r="K47" s="215">
        <f t="shared" si="15"/>
        <v>2.2508268499575445E-2</v>
      </c>
      <c r="L47" s="52">
        <f t="shared" si="16"/>
        <v>0.16677589495247591</v>
      </c>
      <c r="N47" s="27">
        <f t="shared" si="17"/>
        <v>3.2114383656596965</v>
      </c>
      <c r="O47" s="152">
        <f t="shared" si="17"/>
        <v>3.1211604274706577</v>
      </c>
      <c r="P47" s="52">
        <f t="shared" si="7"/>
        <v>-2.8111371886937606E-2</v>
      </c>
    </row>
    <row r="48" spans="1:16" ht="20.100000000000001" customHeight="1" x14ac:dyDescent="0.25">
      <c r="A48" s="38" t="s">
        <v>198</v>
      </c>
      <c r="B48" s="19">
        <v>1708.95</v>
      </c>
      <c r="C48" s="140">
        <v>1717.7099999999998</v>
      </c>
      <c r="D48" s="247">
        <f t="shared" si="12"/>
        <v>1.5950495828529299E-2</v>
      </c>
      <c r="E48" s="215">
        <f t="shared" si="13"/>
        <v>1.5526029426160312E-2</v>
      </c>
      <c r="F48" s="52">
        <f t="shared" si="18"/>
        <v>5.1259545334853352E-3</v>
      </c>
      <c r="H48" s="19">
        <v>474.38900000000001</v>
      </c>
      <c r="I48" s="140">
        <v>510.20599999999996</v>
      </c>
      <c r="J48" s="247">
        <f t="shared" si="14"/>
        <v>1.9254690628921725E-2</v>
      </c>
      <c r="K48" s="215">
        <f t="shared" si="15"/>
        <v>1.9312571389810469E-2</v>
      </c>
      <c r="L48" s="52">
        <f t="shared" si="16"/>
        <v>7.5501329078035015E-2</v>
      </c>
      <c r="N48" s="27">
        <f t="shared" si="17"/>
        <v>2.7759091840018724</v>
      </c>
      <c r="O48" s="152">
        <f t="shared" si="17"/>
        <v>2.9702685552275998</v>
      </c>
      <c r="P48" s="52">
        <f t="shared" si="7"/>
        <v>7.0016473285891306E-2</v>
      </c>
    </row>
    <row r="49" spans="1:16" ht="20.100000000000001" customHeight="1" x14ac:dyDescent="0.25">
      <c r="A49" s="38" t="s">
        <v>197</v>
      </c>
      <c r="B49" s="19">
        <v>1198.5400000000002</v>
      </c>
      <c r="C49" s="140">
        <v>1742.4699999999998</v>
      </c>
      <c r="D49" s="247">
        <f t="shared" si="12"/>
        <v>1.1186580807118705E-2</v>
      </c>
      <c r="E49" s="215">
        <f t="shared" si="13"/>
        <v>1.5749830002853543E-2</v>
      </c>
      <c r="F49" s="52">
        <f t="shared" si="18"/>
        <v>0.45382715637358745</v>
      </c>
      <c r="H49" s="19">
        <v>353.59299999999996</v>
      </c>
      <c r="I49" s="140">
        <v>503.44599999999991</v>
      </c>
      <c r="J49" s="247">
        <f t="shared" si="14"/>
        <v>1.4351774226536279E-2</v>
      </c>
      <c r="K49" s="215">
        <f t="shared" si="15"/>
        <v>1.9056688506043678E-2</v>
      </c>
      <c r="L49" s="52">
        <f t="shared" si="16"/>
        <v>0.42380081053640761</v>
      </c>
      <c r="N49" s="27">
        <f t="shared" si="17"/>
        <v>2.9501977405843771</v>
      </c>
      <c r="O49" s="152">
        <f t="shared" si="17"/>
        <v>2.8892663862218573</v>
      </c>
      <c r="P49" s="52">
        <f t="shared" si="7"/>
        <v>-2.0653311987978987E-2</v>
      </c>
    </row>
    <row r="50" spans="1:16" ht="20.100000000000001" customHeight="1" x14ac:dyDescent="0.25">
      <c r="A50" s="38" t="s">
        <v>204</v>
      </c>
      <c r="B50" s="19">
        <v>2279.73</v>
      </c>
      <c r="C50" s="140">
        <v>1560.0900000000001</v>
      </c>
      <c r="D50" s="247">
        <f t="shared" si="12"/>
        <v>2.1277874633648206E-2</v>
      </c>
      <c r="E50" s="215">
        <f t="shared" si="13"/>
        <v>1.4101334478729499E-2</v>
      </c>
      <c r="F50" s="52">
        <f t="shared" si="18"/>
        <v>-0.31566896079798917</v>
      </c>
      <c r="H50" s="19">
        <v>425.25399999999996</v>
      </c>
      <c r="I50" s="140">
        <v>419.63300000000004</v>
      </c>
      <c r="J50" s="247">
        <f t="shared" si="14"/>
        <v>1.7260379580284278E-2</v>
      </c>
      <c r="K50" s="215">
        <f t="shared" si="15"/>
        <v>1.5884157124809072E-2</v>
      </c>
      <c r="L50" s="52">
        <f t="shared" si="16"/>
        <v>-1.3217982664477993E-2</v>
      </c>
      <c r="N50" s="27">
        <f t="shared" si="17"/>
        <v>1.8653700218885569</v>
      </c>
      <c r="O50" s="152">
        <f t="shared" si="17"/>
        <v>2.6897999474389298</v>
      </c>
      <c r="P50" s="52">
        <f t="shared" si="7"/>
        <v>0.44196589195514951</v>
      </c>
    </row>
    <row r="51" spans="1:16" ht="20.100000000000001" customHeight="1" x14ac:dyDescent="0.25">
      <c r="A51" s="38" t="s">
        <v>196</v>
      </c>
      <c r="B51" s="19">
        <v>1287.19</v>
      </c>
      <c r="C51" s="140">
        <v>1356.2499999999998</v>
      </c>
      <c r="D51" s="247">
        <f t="shared" si="12"/>
        <v>1.2013996152915317E-2</v>
      </c>
      <c r="E51" s="215">
        <f t="shared" si="13"/>
        <v>1.2258866403077308E-2</v>
      </c>
      <c r="F51" s="52">
        <f t="shared" si="18"/>
        <v>5.3651753043451017E-2</v>
      </c>
      <c r="H51" s="19">
        <v>355.18799999999999</v>
      </c>
      <c r="I51" s="140">
        <v>371.8</v>
      </c>
      <c r="J51" s="247">
        <f t="shared" si="14"/>
        <v>1.4416512725011436E-2</v>
      </c>
      <c r="K51" s="215">
        <f t="shared" si="15"/>
        <v>1.4073558607173443E-2</v>
      </c>
      <c r="L51" s="52">
        <f t="shared" si="16"/>
        <v>4.6769598072007007E-2</v>
      </c>
      <c r="N51" s="27">
        <f t="shared" si="17"/>
        <v>2.759406148276478</v>
      </c>
      <c r="O51" s="152">
        <f t="shared" si="17"/>
        <v>2.741382488479263</v>
      </c>
      <c r="P51" s="52">
        <f t="shared" si="7"/>
        <v>-6.5317169088981494E-3</v>
      </c>
    </row>
    <row r="52" spans="1:16" ht="20.100000000000001" customHeight="1" x14ac:dyDescent="0.25">
      <c r="A52" s="38" t="s">
        <v>203</v>
      </c>
      <c r="B52" s="19">
        <v>678.4899999999999</v>
      </c>
      <c r="C52" s="140">
        <v>1315.51</v>
      </c>
      <c r="D52" s="247">
        <f t="shared" si="12"/>
        <v>6.3326907836384E-3</v>
      </c>
      <c r="E52" s="215">
        <f t="shared" si="13"/>
        <v>1.1890625874221E-2</v>
      </c>
      <c r="F52" s="52">
        <f t="shared" si="18"/>
        <v>0.93887898126722602</v>
      </c>
      <c r="H52" s="19">
        <v>181.67699999999996</v>
      </c>
      <c r="I52" s="140">
        <v>320.55200000000002</v>
      </c>
      <c r="J52" s="247">
        <f t="shared" si="14"/>
        <v>7.3739788009220524E-3</v>
      </c>
      <c r="K52" s="215">
        <f t="shared" si="15"/>
        <v>1.2133693810238466E-2</v>
      </c>
      <c r="L52" s="52">
        <f t="shared" si="16"/>
        <v>0.76440606130660504</v>
      </c>
      <c r="N52" s="27">
        <f t="shared" si="17"/>
        <v>2.6776665831478725</v>
      </c>
      <c r="O52" s="152">
        <f t="shared" si="17"/>
        <v>2.4367127577897545</v>
      </c>
      <c r="P52" s="52">
        <f t="shared" si="7"/>
        <v>-8.9986493043824764E-2</v>
      </c>
    </row>
    <row r="53" spans="1:16" ht="20.100000000000001" customHeight="1" x14ac:dyDescent="0.25">
      <c r="A53" s="38" t="s">
        <v>205</v>
      </c>
      <c r="B53" s="19">
        <v>619.94999999999993</v>
      </c>
      <c r="C53" s="140">
        <v>1023.9999999999999</v>
      </c>
      <c r="D53" s="247">
        <f t="shared" si="12"/>
        <v>5.7863073167130335E-3</v>
      </c>
      <c r="E53" s="215">
        <f t="shared" si="13"/>
        <v>9.255726596682886E-3</v>
      </c>
      <c r="F53" s="52">
        <f t="shared" si="18"/>
        <v>0.65174610855714166</v>
      </c>
      <c r="H53" s="19">
        <v>152.00800000000001</v>
      </c>
      <c r="I53" s="140">
        <v>242.21600000000001</v>
      </c>
      <c r="J53" s="247">
        <f t="shared" si="14"/>
        <v>6.1697615524835816E-3</v>
      </c>
      <c r="K53" s="215">
        <f t="shared" si="15"/>
        <v>9.1684805583515938E-3</v>
      </c>
      <c r="L53" s="52">
        <f t="shared" si="16"/>
        <v>0.59344245039734744</v>
      </c>
      <c r="N53" s="27">
        <f t="shared" si="17"/>
        <v>2.4519396725542384</v>
      </c>
      <c r="O53" s="152">
        <f t="shared" si="17"/>
        <v>2.3653906250000003</v>
      </c>
      <c r="P53" s="52">
        <f t="shared" si="7"/>
        <v>-3.5298196168129244E-2</v>
      </c>
    </row>
    <row r="54" spans="1:16" ht="20.100000000000001" customHeight="1" x14ac:dyDescent="0.25">
      <c r="A54" s="38" t="s">
        <v>206</v>
      </c>
      <c r="B54" s="19">
        <v>250.33</v>
      </c>
      <c r="C54" s="140">
        <v>271.99</v>
      </c>
      <c r="D54" s="247">
        <f t="shared" si="12"/>
        <v>2.3364566668163142E-3</v>
      </c>
      <c r="E54" s="215">
        <f t="shared" si="13"/>
        <v>2.458461989288846E-3</v>
      </c>
      <c r="F54" s="52">
        <f t="shared" si="18"/>
        <v>8.6525785962529439E-2</v>
      </c>
      <c r="H54" s="19">
        <v>65.74199999999999</v>
      </c>
      <c r="I54" s="140">
        <v>73.543999999999997</v>
      </c>
      <c r="J54" s="247">
        <f t="shared" si="14"/>
        <v>2.6683626123847138E-3</v>
      </c>
      <c r="K54" s="215">
        <f t="shared" si="15"/>
        <v>2.7838240833942002E-3</v>
      </c>
      <c r="L54" s="52">
        <f t="shared" si="16"/>
        <v>0.1186760366280309</v>
      </c>
      <c r="N54" s="27">
        <f t="shared" si="17"/>
        <v>2.6262133983142251</v>
      </c>
      <c r="O54" s="152">
        <f t="shared" si="17"/>
        <v>2.7039229383433212</v>
      </c>
      <c r="P54" s="52">
        <f t="shared" si="7"/>
        <v>2.9589956428894219E-2</v>
      </c>
    </row>
    <row r="55" spans="1:16" ht="20.100000000000001" customHeight="1" x14ac:dyDescent="0.25">
      <c r="A55" s="38" t="s">
        <v>199</v>
      </c>
      <c r="B55" s="19">
        <v>30.380000000000003</v>
      </c>
      <c r="C55" s="140">
        <v>248.38</v>
      </c>
      <c r="D55" s="247">
        <f t="shared" si="12"/>
        <v>2.8355192560971365E-4</v>
      </c>
      <c r="E55" s="215">
        <f t="shared" si="13"/>
        <v>2.2450560274258746E-3</v>
      </c>
      <c r="F55" s="52">
        <f t="shared" si="18"/>
        <v>7.1757735352205394</v>
      </c>
      <c r="H55" s="19">
        <v>15.518999999999998</v>
      </c>
      <c r="I55" s="140">
        <v>62.802999999999997</v>
      </c>
      <c r="J55" s="247">
        <f t="shared" si="14"/>
        <v>6.2989138422315074E-4</v>
      </c>
      <c r="K55" s="215">
        <f t="shared" si="15"/>
        <v>2.3772504066872343E-3</v>
      </c>
      <c r="L55" s="52">
        <f t="shared" si="16"/>
        <v>3.0468458019202269</v>
      </c>
      <c r="N55" s="27">
        <f t="shared" ref="N55:N56" si="19">(H55/B55)*10</f>
        <v>5.1082949308755756</v>
      </c>
      <c r="O55" s="152">
        <f t="shared" ref="O55:O56" si="20">(I55/C55)*10</f>
        <v>2.5285047105241971</v>
      </c>
      <c r="P55" s="52">
        <f t="shared" ref="P55:P56" si="21">(O55-N55)/N55</f>
        <v>-0.50501982662719813</v>
      </c>
    </row>
    <row r="56" spans="1:16" ht="20.100000000000001" customHeight="1" x14ac:dyDescent="0.25">
      <c r="A56" s="38" t="s">
        <v>207</v>
      </c>
      <c r="B56" s="19">
        <v>139.85999999999996</v>
      </c>
      <c r="C56" s="140">
        <v>113.42999999999999</v>
      </c>
      <c r="D56" s="247">
        <f t="shared" si="12"/>
        <v>1.3053842105258241E-3</v>
      </c>
      <c r="E56" s="215">
        <f t="shared" si="13"/>
        <v>1.0252705740837302E-3</v>
      </c>
      <c r="F56" s="52">
        <f t="shared" si="18"/>
        <v>-0.18897468897468878</v>
      </c>
      <c r="H56" s="19">
        <v>63.579000000000001</v>
      </c>
      <c r="I56" s="140">
        <v>51.125</v>
      </c>
      <c r="J56" s="247">
        <f t="shared" si="14"/>
        <v>2.5805699025403506E-3</v>
      </c>
      <c r="K56" s="215">
        <f t="shared" si="15"/>
        <v>1.9352089397303449E-3</v>
      </c>
      <c r="L56" s="52">
        <f t="shared" ref="L56:L57" si="22">(I56-H56)/H56</f>
        <v>-0.19588228817691378</v>
      </c>
      <c r="N56" s="27">
        <f t="shared" si="19"/>
        <v>4.5459030459030476</v>
      </c>
      <c r="O56" s="152">
        <f t="shared" si="20"/>
        <v>4.507185048047254</v>
      </c>
      <c r="P56" s="52">
        <f t="shared" si="21"/>
        <v>-8.51711914328835E-3</v>
      </c>
    </row>
    <row r="57" spans="1:16" ht="20.100000000000001" customHeight="1" x14ac:dyDescent="0.25">
      <c r="A57" s="38" t="s">
        <v>210</v>
      </c>
      <c r="B57" s="19">
        <v>54.660000000000004</v>
      </c>
      <c r="C57" s="140">
        <v>140.20999999999998</v>
      </c>
      <c r="D57" s="247">
        <f t="shared" si="12"/>
        <v>5.1016946194295425E-4</v>
      </c>
      <c r="E57" s="215">
        <f t="shared" si="13"/>
        <v>1.2673295176961986E-3</v>
      </c>
      <c r="F57" s="52">
        <f t="shared" si="18"/>
        <v>1.5651298938894982</v>
      </c>
      <c r="H57" s="19">
        <v>13.250999999999999</v>
      </c>
      <c r="I57" s="140">
        <v>35.605000000000004</v>
      </c>
      <c r="J57" s="247">
        <f t="shared" si="14"/>
        <v>5.378368923475076E-4</v>
      </c>
      <c r="K57" s="215">
        <f t="shared" si="15"/>
        <v>1.3477381769994902E-3</v>
      </c>
      <c r="L57" s="52">
        <f t="shared" si="22"/>
        <v>1.6869670213568793</v>
      </c>
      <c r="N57" s="27">
        <f t="shared" ref="N57:N58" si="23">(H57/B57)*10</f>
        <v>2.4242590559824366</v>
      </c>
      <c r="O57" s="152">
        <f t="shared" ref="O57:O58" si="24">(I57/C57)*10</f>
        <v>2.5394051779473652</v>
      </c>
      <c r="P57" s="52">
        <f t="shared" ref="P57:P58" si="25">(O57-N57)/N57</f>
        <v>4.7497449449875453E-2</v>
      </c>
    </row>
    <row r="58" spans="1:16" ht="20.100000000000001" customHeight="1" x14ac:dyDescent="0.25">
      <c r="A58" s="38" t="s">
        <v>208</v>
      </c>
      <c r="B58" s="19">
        <v>187.42</v>
      </c>
      <c r="C58" s="140">
        <v>62.53</v>
      </c>
      <c r="D58" s="247">
        <f t="shared" si="12"/>
        <v>1.7492857767535395E-3</v>
      </c>
      <c r="E58" s="215">
        <f t="shared" si="13"/>
        <v>5.6519588290095796E-4</v>
      </c>
      <c r="F58" s="52">
        <f t="shared" si="18"/>
        <v>-0.66636431544125496</v>
      </c>
      <c r="H58" s="19">
        <v>72.179999999999993</v>
      </c>
      <c r="I58" s="140">
        <v>35.038999999999994</v>
      </c>
      <c r="J58" s="247">
        <f t="shared" si="14"/>
        <v>2.9296707335026108E-3</v>
      </c>
      <c r="K58" s="215">
        <f t="shared" si="15"/>
        <v>1.3263136633586609E-3</v>
      </c>
      <c r="L58" s="52">
        <f t="shared" si="16"/>
        <v>-0.51456082017179272</v>
      </c>
      <c r="N58" s="27">
        <f t="shared" si="23"/>
        <v>3.8512431970974284</v>
      </c>
      <c r="O58" s="152">
        <f t="shared" si="24"/>
        <v>5.6035502958579873</v>
      </c>
      <c r="P58" s="52">
        <f t="shared" si="25"/>
        <v>0.45499777840080902</v>
      </c>
    </row>
    <row r="59" spans="1:16" ht="20.100000000000001" customHeight="1" x14ac:dyDescent="0.25">
      <c r="A59" s="38" t="s">
        <v>218</v>
      </c>
      <c r="B59" s="19">
        <v>114.06</v>
      </c>
      <c r="C59" s="140">
        <v>93.850000000000023</v>
      </c>
      <c r="D59" s="247">
        <f t="shared" ref="D59" si="26">B59/$B$62</f>
        <v>1.0645797444056597E-3</v>
      </c>
      <c r="E59" s="215">
        <f t="shared" ref="E59" si="27">C59/$C$62</f>
        <v>8.4829095810418857E-4</v>
      </c>
      <c r="F59" s="52">
        <f t="shared" si="18"/>
        <v>-0.17718744520427826</v>
      </c>
      <c r="H59" s="19">
        <v>34.835000000000001</v>
      </c>
      <c r="I59" s="140">
        <v>30.610999999999997</v>
      </c>
      <c r="J59" s="247">
        <f t="shared" ref="J59:J60" si="28">H59/$H$62</f>
        <v>1.4138969243774379E-3</v>
      </c>
      <c r="K59" s="215">
        <f t="shared" ref="K59:K60" si="29">I59/$I$62</f>
        <v>1.1587028039918941E-3</v>
      </c>
      <c r="L59" s="52">
        <f t="shared" si="16"/>
        <v>-0.12125735610736339</v>
      </c>
      <c r="N59" s="27">
        <f t="shared" ref="N59:N60" si="30">(H59/B59)*10</f>
        <v>3.0540943363142201</v>
      </c>
      <c r="O59" s="152">
        <f t="shared" ref="O59:O60" si="31">(I59/C59)*10</f>
        <v>3.2616941928609471</v>
      </c>
      <c r="P59" s="52">
        <f t="shared" ref="P59:P60" si="32">(O59-N59)/N59</f>
        <v>6.7974277702654462E-2</v>
      </c>
    </row>
    <row r="60" spans="1:16" ht="20.100000000000001" customHeight="1" x14ac:dyDescent="0.25">
      <c r="A60" s="38" t="s">
        <v>202</v>
      </c>
      <c r="B60" s="19">
        <v>104.19999999999999</v>
      </c>
      <c r="C60" s="140">
        <v>75.280000000000015</v>
      </c>
      <c r="D60" s="247">
        <f t="shared" si="12"/>
        <v>9.7255137091942592E-4</v>
      </c>
      <c r="E60" s="215">
        <f t="shared" si="13"/>
        <v>6.8044052558426549E-4</v>
      </c>
      <c r="F60" s="52">
        <f t="shared" si="18"/>
        <v>-0.27754318618042206</v>
      </c>
      <c r="H60" s="19">
        <v>30.996000000000002</v>
      </c>
      <c r="I60" s="140">
        <v>30.094999999999999</v>
      </c>
      <c r="J60" s="247">
        <f t="shared" si="28"/>
        <v>1.2580780556337896E-3</v>
      </c>
      <c r="K60" s="215">
        <f t="shared" si="29"/>
        <v>1.1391709152309972E-3</v>
      </c>
      <c r="L60" s="52">
        <f t="shared" si="16"/>
        <v>-2.9068266873145027E-2</v>
      </c>
      <c r="N60" s="27">
        <f t="shared" si="30"/>
        <v>2.9746641074856051</v>
      </c>
      <c r="O60" s="152">
        <f t="shared" si="31"/>
        <v>3.9977417640807644</v>
      </c>
      <c r="P60" s="52">
        <f t="shared" si="32"/>
        <v>0.34393048076272936</v>
      </c>
    </row>
    <row r="61" spans="1:16" ht="20.100000000000001" customHeight="1" thickBot="1" x14ac:dyDescent="0.3">
      <c r="A61" s="8" t="s">
        <v>17</v>
      </c>
      <c r="B61" s="19">
        <f>B62-SUM(B39:B60)</f>
        <v>64.210000000006403</v>
      </c>
      <c r="C61" s="140">
        <f>C62-SUM(C39:C60)</f>
        <v>66.460000000006403</v>
      </c>
      <c r="D61" s="247">
        <f t="shared" si="12"/>
        <v>5.9930444843323005E-4</v>
      </c>
      <c r="E61" s="215">
        <f t="shared" si="13"/>
        <v>6.0071834923398817E-4</v>
      </c>
      <c r="F61" s="52">
        <f t="shared" si="18"/>
        <v>3.5041270830085278E-2</v>
      </c>
      <c r="H61" s="19">
        <f>H62-SUM(H39:H60)</f>
        <v>27.381000000001222</v>
      </c>
      <c r="I61" s="140">
        <f>I62-SUM(I39:I60)</f>
        <v>23.291999999997643</v>
      </c>
      <c r="J61" s="247">
        <f t="shared" si="14"/>
        <v>1.1113509885569213E-3</v>
      </c>
      <c r="K61" s="215">
        <f t="shared" si="15"/>
        <v>8.8166037406737661E-4</v>
      </c>
      <c r="L61" s="52">
        <f t="shared" si="16"/>
        <v>-0.1493371315877213</v>
      </c>
      <c r="N61" s="27">
        <f t="shared" si="17"/>
        <v>4.2642890515493681</v>
      </c>
      <c r="O61" s="152">
        <f t="shared" si="17"/>
        <v>3.5046644598247667</v>
      </c>
      <c r="P61" s="52">
        <f t="shared" si="7"/>
        <v>-0.1781362807590641</v>
      </c>
    </row>
    <row r="62" spans="1:16" ht="26.25" customHeight="1" thickBot="1" x14ac:dyDescent="0.3">
      <c r="A62" s="12" t="s">
        <v>18</v>
      </c>
      <c r="B62" s="17">
        <v>107140.87</v>
      </c>
      <c r="C62" s="145">
        <v>110634.21000000002</v>
      </c>
      <c r="D62" s="253">
        <f>SUM(D39:D61)</f>
        <v>1</v>
      </c>
      <c r="E62" s="254">
        <f>SUM(E39:E61)</f>
        <v>0.99999999999999978</v>
      </c>
      <c r="F62" s="57">
        <f t="shared" si="18"/>
        <v>3.2605111382799354E-2</v>
      </c>
      <c r="G62" s="1"/>
      <c r="H62" s="17">
        <v>24637.581000000002</v>
      </c>
      <c r="I62" s="145">
        <v>26418.335999999999</v>
      </c>
      <c r="J62" s="253">
        <f>SUM(J39:J61)</f>
        <v>1</v>
      </c>
      <c r="K62" s="254">
        <f>SUM(K39:K61)</f>
        <v>0.99999999999999967</v>
      </c>
      <c r="L62" s="57">
        <f t="shared" si="16"/>
        <v>7.2277996772491471E-2</v>
      </c>
      <c r="M62" s="1"/>
      <c r="N62" s="29">
        <f t="shared" si="17"/>
        <v>2.2995502089912097</v>
      </c>
      <c r="O62" s="146">
        <f t="shared" si="17"/>
        <v>2.3878993667510251</v>
      </c>
      <c r="P62" s="57">
        <f t="shared" si="7"/>
        <v>3.8420190789647236E-2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B5</f>
        <v>jan-ago</v>
      </c>
      <c r="C66" s="347"/>
      <c r="D66" s="353" t="str">
        <f>B5</f>
        <v>jan-ago</v>
      </c>
      <c r="E66" s="347"/>
      <c r="F66" s="131" t="str">
        <f>F37</f>
        <v>2023/2022</v>
      </c>
      <c r="H66" s="342" t="str">
        <f>B5</f>
        <v>jan-ago</v>
      </c>
      <c r="I66" s="347"/>
      <c r="J66" s="353" t="str">
        <f>B5</f>
        <v>jan-ago</v>
      </c>
      <c r="K66" s="343"/>
      <c r="L66" s="131" t="str">
        <f>L37</f>
        <v>2023/2022</v>
      </c>
      <c r="N66" s="342" t="str">
        <f>B5</f>
        <v>jan-ago</v>
      </c>
      <c r="O66" s="343"/>
      <c r="P66" s="131" t="str">
        <f>P37</f>
        <v>2023/2022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152</v>
      </c>
      <c r="B68" s="39">
        <v>46946.84</v>
      </c>
      <c r="C68" s="147">
        <v>47950.96</v>
      </c>
      <c r="D68" s="247">
        <f>B68/$B$96</f>
        <v>0.39640956263329585</v>
      </c>
      <c r="E68" s="246">
        <f>C68/$C$96</f>
        <v>0.34989371324730195</v>
      </c>
      <c r="F68" s="61">
        <f t="shared" ref="F68:F94" si="33">(C68-B68)/B68</f>
        <v>2.1388447017946313E-2</v>
      </c>
      <c r="H68" s="19">
        <v>13528.200999999999</v>
      </c>
      <c r="I68" s="147">
        <v>14403.226999999999</v>
      </c>
      <c r="J68" s="245">
        <f>H68/$H$96</f>
        <v>0.41272025313702254</v>
      </c>
      <c r="K68" s="246">
        <f>I68/$I$96</f>
        <v>0.37350560565949975</v>
      </c>
      <c r="L68" s="61">
        <f t="shared" ref="L68:L96" si="34">(I68-H68)/H68</f>
        <v>6.4681623225438467E-2</v>
      </c>
      <c r="N68" s="41">
        <f t="shared" ref="N68:O96" si="35">(H68/B68)*10</f>
        <v>2.8815999117299484</v>
      </c>
      <c r="O68" s="149">
        <f t="shared" si="35"/>
        <v>3.0037411138379708</v>
      </c>
      <c r="P68" s="61">
        <f t="shared" si="7"/>
        <v>4.2386592812843252E-2</v>
      </c>
    </row>
    <row r="69" spans="1:16" ht="20.100000000000001" customHeight="1" x14ac:dyDescent="0.25">
      <c r="A69" s="38" t="s">
        <v>153</v>
      </c>
      <c r="B69" s="19">
        <v>15761.83</v>
      </c>
      <c r="C69" s="140">
        <v>19722.27</v>
      </c>
      <c r="D69" s="247">
        <f t="shared" ref="D69:D95" si="36">B69/$B$96</f>
        <v>0.13308968477112329</v>
      </c>
      <c r="E69" s="215">
        <f t="shared" ref="E69:E95" si="37">C69/$C$96</f>
        <v>0.14391157724403986</v>
      </c>
      <c r="F69" s="52">
        <f t="shared" si="33"/>
        <v>0.25126777791665056</v>
      </c>
      <c r="H69" s="19">
        <v>3566.1509999999998</v>
      </c>
      <c r="I69" s="140">
        <v>4798.683</v>
      </c>
      <c r="J69" s="214">
        <f t="shared" ref="J69:J96" si="38">H69/$H$96</f>
        <v>0.10879663478128733</v>
      </c>
      <c r="K69" s="215">
        <f t="shared" ref="K69:K96" si="39">I69/$I$96</f>
        <v>0.12443982173459776</v>
      </c>
      <c r="L69" s="52">
        <f t="shared" si="34"/>
        <v>0.34561968912701685</v>
      </c>
      <c r="N69" s="40">
        <f t="shared" si="35"/>
        <v>2.2625234506399319</v>
      </c>
      <c r="O69" s="143">
        <f t="shared" si="35"/>
        <v>2.4331291479124868</v>
      </c>
      <c r="P69" s="52">
        <f t="shared" si="7"/>
        <v>7.5405051481035851E-2</v>
      </c>
    </row>
    <row r="70" spans="1:16" ht="20.100000000000001" customHeight="1" x14ac:dyDescent="0.25">
      <c r="A70" s="38" t="s">
        <v>178</v>
      </c>
      <c r="B70" s="19">
        <v>12820.56</v>
      </c>
      <c r="C70" s="140">
        <v>15514.32</v>
      </c>
      <c r="D70" s="247">
        <f t="shared" si="36"/>
        <v>0.10825419947996345</v>
      </c>
      <c r="E70" s="215">
        <f t="shared" si="37"/>
        <v>0.11320655589182951</v>
      </c>
      <c r="F70" s="52">
        <f t="shared" si="33"/>
        <v>0.21011250678597504</v>
      </c>
      <c r="H70" s="19">
        <v>3465.1010000000001</v>
      </c>
      <c r="I70" s="140">
        <v>4603.5729999999994</v>
      </c>
      <c r="J70" s="214">
        <f t="shared" si="38"/>
        <v>0.10571378721127443</v>
      </c>
      <c r="K70" s="215">
        <f t="shared" si="39"/>
        <v>0.11938021400084302</v>
      </c>
      <c r="L70" s="52">
        <f t="shared" si="34"/>
        <v>0.32855377087132503</v>
      </c>
      <c r="N70" s="40">
        <f t="shared" si="35"/>
        <v>2.7027688338106919</v>
      </c>
      <c r="O70" s="143">
        <f t="shared" si="35"/>
        <v>2.9673056891955301</v>
      </c>
      <c r="P70" s="52">
        <f t="shared" si="7"/>
        <v>9.7876241606597914E-2</v>
      </c>
    </row>
    <row r="71" spans="1:16" ht="20.100000000000001" customHeight="1" x14ac:dyDescent="0.25">
      <c r="A71" s="38" t="s">
        <v>154</v>
      </c>
      <c r="B71" s="19">
        <v>11601.460000000001</v>
      </c>
      <c r="C71" s="140">
        <v>10306.33</v>
      </c>
      <c r="D71" s="247">
        <f t="shared" si="36"/>
        <v>9.7960367183556496E-2</v>
      </c>
      <c r="E71" s="215">
        <f t="shared" si="37"/>
        <v>7.5204335296979771E-2</v>
      </c>
      <c r="F71" s="52">
        <f t="shared" si="33"/>
        <v>-0.11163508730797683</v>
      </c>
      <c r="H71" s="19">
        <v>4044.84</v>
      </c>
      <c r="I71" s="140">
        <v>3668.2619999999993</v>
      </c>
      <c r="J71" s="214">
        <f t="shared" si="38"/>
        <v>0.12340054591876291</v>
      </c>
      <c r="K71" s="215">
        <f t="shared" si="39"/>
        <v>9.5125656217716181E-2</v>
      </c>
      <c r="L71" s="52">
        <f t="shared" si="34"/>
        <v>-9.3100839588216314E-2</v>
      </c>
      <c r="N71" s="40">
        <f t="shared" si="35"/>
        <v>3.4864922173588497</v>
      </c>
      <c r="O71" s="143">
        <f t="shared" si="35"/>
        <v>3.5592320447724841</v>
      </c>
      <c r="P71" s="52">
        <f t="shared" si="7"/>
        <v>2.0863327057341768E-2</v>
      </c>
    </row>
    <row r="72" spans="1:16" ht="20.100000000000001" customHeight="1" x14ac:dyDescent="0.25">
      <c r="A72" s="38" t="s">
        <v>158</v>
      </c>
      <c r="B72" s="19">
        <v>6685.02</v>
      </c>
      <c r="C72" s="140">
        <v>15520.779999999999</v>
      </c>
      <c r="D72" s="247">
        <f t="shared" si="36"/>
        <v>5.6446948386618477E-2</v>
      </c>
      <c r="E72" s="215">
        <f t="shared" si="37"/>
        <v>0.1132536939134161</v>
      </c>
      <c r="F72" s="52">
        <f t="shared" si="33"/>
        <v>1.3217252902758703</v>
      </c>
      <c r="H72" s="19">
        <v>1363.4069999999999</v>
      </c>
      <c r="I72" s="140">
        <v>3030.0039999999999</v>
      </c>
      <c r="J72" s="214">
        <f t="shared" si="38"/>
        <v>4.1595011943479289E-2</v>
      </c>
      <c r="K72" s="215">
        <f t="shared" si="39"/>
        <v>7.8574299993376964E-2</v>
      </c>
      <c r="L72" s="52">
        <f t="shared" si="34"/>
        <v>1.2223767371005136</v>
      </c>
      <c r="N72" s="40">
        <f t="shared" si="35"/>
        <v>2.0394957681502821</v>
      </c>
      <c r="O72" s="143">
        <f t="shared" si="35"/>
        <v>1.9522240505953956</v>
      </c>
      <c r="P72" s="52">
        <f t="shared" ref="P72:P86" si="40">(O72-N72)/N72</f>
        <v>-4.2790830418852725E-2</v>
      </c>
    </row>
    <row r="73" spans="1:16" ht="20.100000000000001" customHeight="1" x14ac:dyDescent="0.25">
      <c r="A73" s="38" t="s">
        <v>156</v>
      </c>
      <c r="B73" s="19">
        <v>5170.5999999999995</v>
      </c>
      <c r="C73" s="140">
        <v>5184.76</v>
      </c>
      <c r="D73" s="247">
        <f t="shared" si="36"/>
        <v>4.3659494111887395E-2</v>
      </c>
      <c r="E73" s="215">
        <f t="shared" si="37"/>
        <v>3.7832713436729552E-2</v>
      </c>
      <c r="F73" s="52">
        <f t="shared" si="33"/>
        <v>2.7385603218196661E-3</v>
      </c>
      <c r="H73" s="19">
        <v>1493.9</v>
      </c>
      <c r="I73" s="140">
        <v>1620.626</v>
      </c>
      <c r="J73" s="214">
        <f t="shared" si="38"/>
        <v>4.5576110686217482E-2</v>
      </c>
      <c r="K73" s="215">
        <f t="shared" si="39"/>
        <v>4.2026199800748294E-2</v>
      </c>
      <c r="L73" s="52">
        <f t="shared" si="34"/>
        <v>8.4828971149340571E-2</v>
      </c>
      <c r="N73" s="40">
        <f t="shared" si="35"/>
        <v>2.8892198197501262</v>
      </c>
      <c r="O73" s="143">
        <f t="shared" si="35"/>
        <v>3.125749311443538</v>
      </c>
      <c r="P73" s="52">
        <f t="shared" si="40"/>
        <v>8.1866215258715749E-2</v>
      </c>
    </row>
    <row r="74" spans="1:16" ht="20.100000000000001" customHeight="1" x14ac:dyDescent="0.25">
      <c r="A74" s="38" t="s">
        <v>160</v>
      </c>
      <c r="B74" s="19">
        <v>3484.86</v>
      </c>
      <c r="C74" s="140">
        <v>3731.1</v>
      </c>
      <c r="D74" s="247">
        <f t="shared" si="36"/>
        <v>2.9425448623129215E-2</v>
      </c>
      <c r="E74" s="215">
        <f t="shared" si="37"/>
        <v>2.7225491074568856E-2</v>
      </c>
      <c r="F74" s="52">
        <f t="shared" si="33"/>
        <v>7.0659940428022872E-2</v>
      </c>
      <c r="H74" s="19">
        <v>1018.779</v>
      </c>
      <c r="I74" s="140">
        <v>1109.5099999999998</v>
      </c>
      <c r="J74" s="214">
        <f t="shared" si="38"/>
        <v>3.1081052593074473E-2</v>
      </c>
      <c r="K74" s="215">
        <f t="shared" si="39"/>
        <v>2.8771899834340701E-2</v>
      </c>
      <c r="L74" s="52">
        <f t="shared" si="34"/>
        <v>8.9058569130301829E-2</v>
      </c>
      <c r="N74" s="40">
        <f t="shared" si="35"/>
        <v>2.9234431225357689</v>
      </c>
      <c r="O74" s="143">
        <f t="shared" si="35"/>
        <v>2.9736806839805952</v>
      </c>
      <c r="P74" s="52">
        <f t="shared" si="40"/>
        <v>1.7184381340469061E-2</v>
      </c>
    </row>
    <row r="75" spans="1:16" ht="20.100000000000001" customHeight="1" x14ac:dyDescent="0.25">
      <c r="A75" s="38" t="s">
        <v>165</v>
      </c>
      <c r="B75" s="19">
        <v>2692.58</v>
      </c>
      <c r="C75" s="140">
        <v>3750.3700000000003</v>
      </c>
      <c r="D75" s="247">
        <f t="shared" si="36"/>
        <v>2.2735597542990323E-2</v>
      </c>
      <c r="E75" s="215">
        <f t="shared" si="37"/>
        <v>2.7366102479518321E-2</v>
      </c>
      <c r="F75" s="52">
        <f t="shared" si="33"/>
        <v>0.39285369422635558</v>
      </c>
      <c r="H75" s="19">
        <v>522.35300000000007</v>
      </c>
      <c r="I75" s="140">
        <v>763.64</v>
      </c>
      <c r="J75" s="214">
        <f t="shared" si="38"/>
        <v>1.5936018572379518E-2</v>
      </c>
      <c r="K75" s="215">
        <f t="shared" si="39"/>
        <v>1.9802772025034419E-2</v>
      </c>
      <c r="L75" s="52">
        <f t="shared" si="34"/>
        <v>0.46192325879242563</v>
      </c>
      <c r="N75" s="40">
        <f t="shared" ref="N75" si="41">(H75/B75)*10</f>
        <v>1.9399720713962076</v>
      </c>
      <c r="O75" s="143">
        <f t="shared" ref="O75" si="42">(I75/C75)*10</f>
        <v>2.036172430986809</v>
      </c>
      <c r="P75" s="52">
        <f t="shared" ref="P75" si="43">(O75-N75)/N75</f>
        <v>4.9588528107709036E-2</v>
      </c>
    </row>
    <row r="76" spans="1:16" ht="20.100000000000001" customHeight="1" x14ac:dyDescent="0.25">
      <c r="A76" s="38" t="s">
        <v>157</v>
      </c>
      <c r="B76" s="19">
        <v>1104.4000000000001</v>
      </c>
      <c r="C76" s="140">
        <v>1477.76</v>
      </c>
      <c r="D76" s="247">
        <f t="shared" si="36"/>
        <v>9.3253288394322606E-3</v>
      </c>
      <c r="E76" s="215">
        <f t="shared" si="37"/>
        <v>1.0783077829689602E-2</v>
      </c>
      <c r="F76" s="52">
        <f t="shared" si="33"/>
        <v>0.33806591814559928</v>
      </c>
      <c r="H76" s="19">
        <v>390.89600000000002</v>
      </c>
      <c r="I76" s="140">
        <v>625.274</v>
      </c>
      <c r="J76" s="214">
        <f t="shared" si="38"/>
        <v>1.192550998246179E-2</v>
      </c>
      <c r="K76" s="215">
        <f t="shared" si="39"/>
        <v>1.6214654123908347E-2</v>
      </c>
      <c r="L76" s="52">
        <f t="shared" si="34"/>
        <v>0.59959170725717326</v>
      </c>
      <c r="N76" s="40">
        <f t="shared" si="35"/>
        <v>3.5394422310756974</v>
      </c>
      <c r="O76" s="143">
        <f t="shared" si="35"/>
        <v>4.2312283456041575</v>
      </c>
      <c r="P76" s="52">
        <f t="shared" si="40"/>
        <v>0.19545060192103048</v>
      </c>
    </row>
    <row r="77" spans="1:16" ht="20.100000000000001" customHeight="1" x14ac:dyDescent="0.25">
      <c r="A77" s="38" t="s">
        <v>174</v>
      </c>
      <c r="B77" s="19">
        <v>3476.91</v>
      </c>
      <c r="C77" s="140">
        <v>2618.08</v>
      </c>
      <c r="D77" s="247">
        <f t="shared" si="36"/>
        <v>2.9358320441063398E-2</v>
      </c>
      <c r="E77" s="215">
        <f t="shared" si="37"/>
        <v>1.9103887237679834E-2</v>
      </c>
      <c r="F77" s="52">
        <f t="shared" si="33"/>
        <v>-0.24700955733683069</v>
      </c>
      <c r="H77" s="19">
        <v>801.27599999999995</v>
      </c>
      <c r="I77" s="140">
        <v>592.03399999999999</v>
      </c>
      <c r="J77" s="214">
        <f t="shared" si="38"/>
        <v>2.4445440569120822E-2</v>
      </c>
      <c r="K77" s="215">
        <f t="shared" si="39"/>
        <v>1.5352671852010405E-2</v>
      </c>
      <c r="L77" s="52">
        <f t="shared" si="34"/>
        <v>-0.26113598809898209</v>
      </c>
      <c r="N77" s="40">
        <f t="shared" si="35"/>
        <v>2.3045635348628526</v>
      </c>
      <c r="O77" s="143">
        <f t="shared" si="35"/>
        <v>2.2613289127910532</v>
      </c>
      <c r="P77" s="52">
        <f t="shared" si="40"/>
        <v>-1.8760438329322237E-2</v>
      </c>
    </row>
    <row r="78" spans="1:16" ht="20.100000000000001" customHeight="1" x14ac:dyDescent="0.25">
      <c r="A78" s="38" t="s">
        <v>159</v>
      </c>
      <c r="B78" s="19">
        <v>258.65000000000003</v>
      </c>
      <c r="C78" s="140">
        <v>332.21999999999997</v>
      </c>
      <c r="D78" s="247">
        <f t="shared" si="36"/>
        <v>2.1839879611727222E-3</v>
      </c>
      <c r="E78" s="215">
        <f t="shared" si="37"/>
        <v>2.4241785652470492E-3</v>
      </c>
      <c r="F78" s="52">
        <f t="shared" si="33"/>
        <v>0.28443843031123112</v>
      </c>
      <c r="H78" s="19">
        <v>280.83100000000002</v>
      </c>
      <c r="I78" s="140">
        <v>397.858</v>
      </c>
      <c r="J78" s="214">
        <f t="shared" si="38"/>
        <v>8.5676315282958316E-3</v>
      </c>
      <c r="K78" s="215">
        <f t="shared" si="39"/>
        <v>1.0317284679084573E-2</v>
      </c>
      <c r="L78" s="52">
        <f t="shared" si="34"/>
        <v>0.41671681545128558</v>
      </c>
      <c r="N78" s="40">
        <f t="shared" si="35"/>
        <v>10.857568142277207</v>
      </c>
      <c r="O78" s="143">
        <f t="shared" si="35"/>
        <v>11.975738968153635</v>
      </c>
      <c r="P78" s="52">
        <f t="shared" si="40"/>
        <v>0.10298538413242772</v>
      </c>
    </row>
    <row r="79" spans="1:16" ht="20.100000000000001" customHeight="1" x14ac:dyDescent="0.25">
      <c r="A79" s="38" t="s">
        <v>175</v>
      </c>
      <c r="B79" s="19">
        <v>0.06</v>
      </c>
      <c r="C79" s="140">
        <v>1772.64</v>
      </c>
      <c r="D79" s="247">
        <f t="shared" si="36"/>
        <v>5.066277891759648E-7</v>
      </c>
      <c r="E79" s="215">
        <f t="shared" si="37"/>
        <v>1.2934789873877339E-2</v>
      </c>
      <c r="F79" s="52">
        <f t="shared" si="33"/>
        <v>29543.000000000004</v>
      </c>
      <c r="H79" s="19">
        <v>3.2000000000000001E-2</v>
      </c>
      <c r="I79" s="140">
        <v>337.83499999999998</v>
      </c>
      <c r="J79" s="214">
        <f t="shared" si="38"/>
        <v>9.7626048728760919E-7</v>
      </c>
      <c r="K79" s="215">
        <f t="shared" si="39"/>
        <v>8.7607635627750015E-3</v>
      </c>
      <c r="L79" s="52">
        <f t="shared" si="34"/>
        <v>10556.34375</v>
      </c>
      <c r="N79" s="40">
        <f t="shared" si="35"/>
        <v>5.333333333333333</v>
      </c>
      <c r="O79" s="143">
        <f t="shared" si="35"/>
        <v>1.9058297228991783</v>
      </c>
      <c r="P79" s="52">
        <f t="shared" si="40"/>
        <v>-0.64265692695640397</v>
      </c>
    </row>
    <row r="80" spans="1:16" ht="20.100000000000001" customHeight="1" x14ac:dyDescent="0.25">
      <c r="A80" s="38" t="s">
        <v>171</v>
      </c>
      <c r="B80" s="19">
        <v>707.30000000000007</v>
      </c>
      <c r="C80" s="140">
        <v>927.87000000000012</v>
      </c>
      <c r="D80" s="247">
        <f t="shared" si="36"/>
        <v>5.9722972547359993E-3</v>
      </c>
      <c r="E80" s="215">
        <f t="shared" si="37"/>
        <v>6.7705814380102942E-3</v>
      </c>
      <c r="F80" s="52">
        <f t="shared" si="33"/>
        <v>0.31184787219001842</v>
      </c>
      <c r="H80" s="19">
        <v>207.13699999999997</v>
      </c>
      <c r="I80" s="140">
        <v>291.20300000000003</v>
      </c>
      <c r="J80" s="214">
        <f t="shared" si="38"/>
        <v>6.3193646423529209E-3</v>
      </c>
      <c r="K80" s="215">
        <f t="shared" si="39"/>
        <v>7.5514989026322591E-3</v>
      </c>
      <c r="L80" s="52">
        <f t="shared" si="34"/>
        <v>0.40584733775230919</v>
      </c>
      <c r="N80" s="40">
        <f t="shared" si="35"/>
        <v>2.9285593100523108</v>
      </c>
      <c r="O80" s="143">
        <f t="shared" si="35"/>
        <v>3.1384030090422148</v>
      </c>
      <c r="P80" s="52">
        <f t="shared" si="40"/>
        <v>7.1654242504023483E-2</v>
      </c>
    </row>
    <row r="81" spans="1:16" ht="20.100000000000001" customHeight="1" x14ac:dyDescent="0.25">
      <c r="A81" s="38" t="s">
        <v>169</v>
      </c>
      <c r="B81" s="19">
        <v>294.26</v>
      </c>
      <c r="C81" s="140">
        <v>404.9</v>
      </c>
      <c r="D81" s="247">
        <f t="shared" si="36"/>
        <v>2.4846715540486567E-3</v>
      </c>
      <c r="E81" s="215">
        <f t="shared" si="37"/>
        <v>2.9545177926329847E-3</v>
      </c>
      <c r="F81" s="52">
        <f t="shared" si="33"/>
        <v>0.37599401889485484</v>
      </c>
      <c r="H81" s="19">
        <v>135.89100000000002</v>
      </c>
      <c r="I81" s="140">
        <v>211.55699999999999</v>
      </c>
      <c r="J81" s="214">
        <f t="shared" si="38"/>
        <v>4.1457816836875157E-3</v>
      </c>
      <c r="K81" s="215">
        <f t="shared" si="39"/>
        <v>5.4861126202139831E-3</v>
      </c>
      <c r="L81" s="52">
        <f t="shared" si="34"/>
        <v>0.556813917036448</v>
      </c>
      <c r="N81" s="40">
        <f t="shared" si="35"/>
        <v>4.6180588595119971</v>
      </c>
      <c r="O81" s="143">
        <f t="shared" si="35"/>
        <v>5.2249197332674733</v>
      </c>
      <c r="P81" s="52">
        <f t="shared" si="40"/>
        <v>0.1314103809018157</v>
      </c>
    </row>
    <row r="82" spans="1:16" ht="20.100000000000001" customHeight="1" x14ac:dyDescent="0.25">
      <c r="A82" s="38" t="s">
        <v>155</v>
      </c>
      <c r="B82" s="19">
        <v>1222.76</v>
      </c>
      <c r="C82" s="140">
        <v>680.32</v>
      </c>
      <c r="D82" s="247">
        <f t="shared" si="36"/>
        <v>1.0324736591546712E-2</v>
      </c>
      <c r="E82" s="215">
        <f t="shared" si="37"/>
        <v>4.9642320194716533E-3</v>
      </c>
      <c r="F82" s="52">
        <f t="shared" si="33"/>
        <v>-0.44361935293925214</v>
      </c>
      <c r="H82" s="19">
        <v>293.90800000000002</v>
      </c>
      <c r="I82" s="140">
        <v>191.69200000000001</v>
      </c>
      <c r="J82" s="214">
        <f t="shared" si="38"/>
        <v>8.9665864780539579E-3</v>
      </c>
      <c r="K82" s="215">
        <f t="shared" si="39"/>
        <v>4.9709718912352647E-3</v>
      </c>
      <c r="L82" s="52">
        <f t="shared" si="34"/>
        <v>-0.34778229922288606</v>
      </c>
      <c r="N82" s="40">
        <f t="shared" si="35"/>
        <v>2.403644214727338</v>
      </c>
      <c r="O82" s="143">
        <f t="shared" si="35"/>
        <v>2.8176740357478831</v>
      </c>
      <c r="P82" s="52">
        <f t="shared" si="40"/>
        <v>0.17225087576761494</v>
      </c>
    </row>
    <row r="83" spans="1:16" ht="20.100000000000001" customHeight="1" x14ac:dyDescent="0.25">
      <c r="A83" s="38" t="s">
        <v>179</v>
      </c>
      <c r="B83" s="19">
        <v>60.260000000000005</v>
      </c>
      <c r="C83" s="140">
        <v>801.6099999999999</v>
      </c>
      <c r="D83" s="247">
        <f t="shared" si="36"/>
        <v>5.0882317626239405E-4</v>
      </c>
      <c r="E83" s="215">
        <f t="shared" si="37"/>
        <v>5.8492739139356055E-3</v>
      </c>
      <c r="F83" s="52">
        <f t="shared" si="33"/>
        <v>12.302522402920674</v>
      </c>
      <c r="H83" s="19">
        <v>21.78</v>
      </c>
      <c r="I83" s="140">
        <v>168.02200000000002</v>
      </c>
      <c r="J83" s="214">
        <f t="shared" si="38"/>
        <v>6.6446729416012905E-4</v>
      </c>
      <c r="K83" s="215">
        <f t="shared" si="39"/>
        <v>4.3571596055606478E-3</v>
      </c>
      <c r="L83" s="52">
        <f t="shared" si="34"/>
        <v>6.714508723599633</v>
      </c>
      <c r="N83" s="40">
        <f t="shared" si="35"/>
        <v>3.6143378692333221</v>
      </c>
      <c r="O83" s="143">
        <f t="shared" si="35"/>
        <v>2.0960566859195873</v>
      </c>
      <c r="P83" s="52">
        <f t="shared" si="40"/>
        <v>-0.42007173602610498</v>
      </c>
    </row>
    <row r="84" spans="1:16" ht="20.100000000000001" customHeight="1" x14ac:dyDescent="0.25">
      <c r="A84" s="38" t="s">
        <v>163</v>
      </c>
      <c r="B84" s="19">
        <v>804.56000000000006</v>
      </c>
      <c r="C84" s="140">
        <v>523.21</v>
      </c>
      <c r="D84" s="247">
        <f t="shared" si="36"/>
        <v>6.793540900990238E-3</v>
      </c>
      <c r="E84" s="215">
        <f t="shared" si="37"/>
        <v>3.817814903145231E-3</v>
      </c>
      <c r="F84" s="52">
        <f t="shared" si="33"/>
        <v>-0.34969424281594907</v>
      </c>
      <c r="H84" s="19">
        <v>234.33499999999995</v>
      </c>
      <c r="I84" s="140">
        <v>163.274</v>
      </c>
      <c r="J84" s="214">
        <f t="shared" si="38"/>
        <v>7.1491250402669331E-3</v>
      </c>
      <c r="K84" s="215">
        <f t="shared" si="39"/>
        <v>4.2340340993340707E-3</v>
      </c>
      <c r="L84" s="52">
        <f t="shared" si="34"/>
        <v>-0.30324535387372764</v>
      </c>
      <c r="N84" s="40">
        <f t="shared" si="35"/>
        <v>2.9125857611613792</v>
      </c>
      <c r="O84" s="143">
        <f t="shared" si="35"/>
        <v>3.1206207832419102</v>
      </c>
      <c r="P84" s="52">
        <f t="shared" si="40"/>
        <v>7.1426230552462083E-2</v>
      </c>
    </row>
    <row r="85" spans="1:16" ht="20.100000000000001" customHeight="1" x14ac:dyDescent="0.25">
      <c r="A85" s="38" t="s">
        <v>161</v>
      </c>
      <c r="B85" s="19">
        <v>364.26</v>
      </c>
      <c r="C85" s="140">
        <v>624.54</v>
      </c>
      <c r="D85" s="247">
        <f t="shared" si="36"/>
        <v>3.0757373080872825E-3</v>
      </c>
      <c r="E85" s="215">
        <f t="shared" si="37"/>
        <v>4.5572105265769434E-3</v>
      </c>
      <c r="F85" s="52">
        <f t="shared" si="33"/>
        <v>0.71454455608631195</v>
      </c>
      <c r="H85" s="19">
        <v>102.56699999999999</v>
      </c>
      <c r="I85" s="140">
        <v>151.44900000000001</v>
      </c>
      <c r="J85" s="214">
        <f t="shared" si="38"/>
        <v>3.1291284187383813E-3</v>
      </c>
      <c r="K85" s="215">
        <f t="shared" si="39"/>
        <v>3.9273872772765152E-3</v>
      </c>
      <c r="L85" s="52">
        <f t="shared" si="34"/>
        <v>0.47658603644447067</v>
      </c>
      <c r="N85" s="40">
        <f t="shared" si="35"/>
        <v>2.8157634656563992</v>
      </c>
      <c r="O85" s="143">
        <f t="shared" si="35"/>
        <v>2.4249687770198869</v>
      </c>
      <c r="P85" s="52">
        <f t="shared" si="40"/>
        <v>-0.13878818068456325</v>
      </c>
    </row>
    <row r="86" spans="1:16" ht="20.100000000000001" customHeight="1" x14ac:dyDescent="0.25">
      <c r="A86" s="38" t="s">
        <v>176</v>
      </c>
      <c r="B86" s="19">
        <v>1075.5</v>
      </c>
      <c r="C86" s="140">
        <v>583.20999999999992</v>
      </c>
      <c r="D86" s="247">
        <f t="shared" si="36"/>
        <v>9.08130312097917E-3</v>
      </c>
      <c r="E86" s="215">
        <f t="shared" si="37"/>
        <v>4.2556293451259143E-3</v>
      </c>
      <c r="F86" s="52">
        <f t="shared" si="33"/>
        <v>-0.45773128777312883</v>
      </c>
      <c r="H86" s="19">
        <v>258.387</v>
      </c>
      <c r="I86" s="140">
        <v>151.37</v>
      </c>
      <c r="J86" s="214">
        <f t="shared" si="38"/>
        <v>7.882906829024483E-3</v>
      </c>
      <c r="K86" s="215">
        <f t="shared" si="39"/>
        <v>3.9253386431164685E-3</v>
      </c>
      <c r="L86" s="52">
        <f t="shared" si="34"/>
        <v>-0.4141733136729015</v>
      </c>
      <c r="N86" s="40">
        <f t="shared" si="35"/>
        <v>2.4024825662482567</v>
      </c>
      <c r="O86" s="143">
        <f t="shared" si="35"/>
        <v>2.5954630407571888</v>
      </c>
      <c r="P86" s="52">
        <f t="shared" si="40"/>
        <v>8.0325442198855374E-2</v>
      </c>
    </row>
    <row r="87" spans="1:16" ht="20.100000000000001" customHeight="1" x14ac:dyDescent="0.25">
      <c r="A87" s="38" t="s">
        <v>167</v>
      </c>
      <c r="B87" s="19">
        <v>266.86</v>
      </c>
      <c r="C87" s="140">
        <v>339.66</v>
      </c>
      <c r="D87" s="247">
        <f t="shared" si="36"/>
        <v>2.2533115303249663E-3</v>
      </c>
      <c r="E87" s="215">
        <f t="shared" si="37"/>
        <v>2.4784675560526543E-3</v>
      </c>
      <c r="F87" s="52">
        <f t="shared" si="33"/>
        <v>0.27280221839166607</v>
      </c>
      <c r="H87" s="19">
        <v>81.830999999999989</v>
      </c>
      <c r="I87" s="140">
        <v>118.983</v>
      </c>
      <c r="J87" s="214">
        <f t="shared" si="38"/>
        <v>2.4965116229760105E-3</v>
      </c>
      <c r="K87" s="215">
        <f t="shared" si="39"/>
        <v>3.0854764337314312E-3</v>
      </c>
      <c r="L87" s="52">
        <f t="shared" si="34"/>
        <v>0.45400887194339579</v>
      </c>
      <c r="N87" s="40">
        <f t="shared" ref="N87:N91" si="44">(H87/B87)*10</f>
        <v>3.0664393314846734</v>
      </c>
      <c r="O87" s="143">
        <f t="shared" ref="O87:O91" si="45">(I87/C87)*10</f>
        <v>3.5030030030030028</v>
      </c>
      <c r="P87" s="52">
        <f t="shared" ref="P87:P91" si="46">(O87-N87)/N87</f>
        <v>0.14236827288115922</v>
      </c>
    </row>
    <row r="88" spans="1:16" ht="20.100000000000001" customHeight="1" x14ac:dyDescent="0.25">
      <c r="A88" s="38" t="s">
        <v>166</v>
      </c>
      <c r="B88" s="19">
        <v>320.95</v>
      </c>
      <c r="C88" s="140">
        <v>352.99</v>
      </c>
      <c r="D88" s="247">
        <f t="shared" si="36"/>
        <v>2.7100364822670985E-3</v>
      </c>
      <c r="E88" s="215">
        <f t="shared" si="37"/>
        <v>2.5757353312460297E-3</v>
      </c>
      <c r="F88" s="52">
        <f t="shared" si="33"/>
        <v>9.9828633743573827E-2</v>
      </c>
      <c r="H88" s="19">
        <v>90.562999999999988</v>
      </c>
      <c r="I88" s="140">
        <v>113.50399999999999</v>
      </c>
      <c r="J88" s="214">
        <f t="shared" si="38"/>
        <v>2.7629087034446169E-3</v>
      </c>
      <c r="K88" s="215">
        <f t="shared" si="39"/>
        <v>2.9433945785049321E-3</v>
      </c>
      <c r="L88" s="52">
        <f t="shared" si="34"/>
        <v>0.25331537161975648</v>
      </c>
      <c r="N88" s="40">
        <f t="shared" si="44"/>
        <v>2.8217167783143786</v>
      </c>
      <c r="O88" s="143">
        <f t="shared" si="45"/>
        <v>3.2155018555766453</v>
      </c>
      <c r="P88" s="52">
        <f t="shared" si="46"/>
        <v>0.13955513901629196</v>
      </c>
    </row>
    <row r="89" spans="1:16" ht="20.100000000000001" customHeight="1" x14ac:dyDescent="0.25">
      <c r="A89" s="38" t="s">
        <v>173</v>
      </c>
      <c r="B89" s="19">
        <v>149.4</v>
      </c>
      <c r="C89" s="140">
        <v>541.49</v>
      </c>
      <c r="D89" s="247">
        <f t="shared" si="36"/>
        <v>1.2615031950481525E-3</v>
      </c>
      <c r="E89" s="215">
        <f t="shared" si="37"/>
        <v>3.9512023698020128E-3</v>
      </c>
      <c r="F89" s="52">
        <f t="shared" si="33"/>
        <v>2.6244310575635876</v>
      </c>
      <c r="H89" s="19">
        <v>34.338999999999999</v>
      </c>
      <c r="I89" s="140">
        <v>108.96299999999999</v>
      </c>
      <c r="J89" s="214">
        <f t="shared" si="38"/>
        <v>1.0476190272802879E-3</v>
      </c>
      <c r="K89" s="215">
        <f t="shared" si="39"/>
        <v>2.8256370124192355E-3</v>
      </c>
      <c r="L89" s="52">
        <f t="shared" si="34"/>
        <v>2.1731558868924545</v>
      </c>
      <c r="N89" s="40">
        <f t="shared" si="44"/>
        <v>2.2984605087014724</v>
      </c>
      <c r="O89" s="143">
        <f t="shared" si="45"/>
        <v>2.0122809285490035</v>
      </c>
      <c r="P89" s="52">
        <f t="shared" si="46"/>
        <v>-0.12450924393482296</v>
      </c>
    </row>
    <row r="90" spans="1:16" ht="20.100000000000001" customHeight="1" x14ac:dyDescent="0.25">
      <c r="A90" s="38" t="s">
        <v>233</v>
      </c>
      <c r="B90" s="19">
        <v>455.31</v>
      </c>
      <c r="C90" s="140">
        <v>391.8599999999999</v>
      </c>
      <c r="D90" s="247">
        <f t="shared" si="36"/>
        <v>3.844544978161809E-3</v>
      </c>
      <c r="E90" s="215">
        <f t="shared" si="37"/>
        <v>2.8593661205758487E-3</v>
      </c>
      <c r="F90" s="52">
        <f t="shared" si="33"/>
        <v>-0.13935560387428367</v>
      </c>
      <c r="H90" s="19">
        <v>102.54300000000001</v>
      </c>
      <c r="I90" s="140">
        <v>100.791</v>
      </c>
      <c r="J90" s="214">
        <f t="shared" si="38"/>
        <v>3.128396223372916E-3</v>
      </c>
      <c r="K90" s="215">
        <f t="shared" si="39"/>
        <v>2.6137200712053376E-3</v>
      </c>
      <c r="L90" s="52">
        <f t="shared" si="34"/>
        <v>-1.7085515344782282E-2</v>
      </c>
      <c r="N90" s="40">
        <f t="shared" si="44"/>
        <v>2.2521578704618834</v>
      </c>
      <c r="O90" s="143">
        <f t="shared" si="45"/>
        <v>2.5721175930179152</v>
      </c>
      <c r="P90" s="52">
        <f t="shared" si="46"/>
        <v>0.14206807025051618</v>
      </c>
    </row>
    <row r="91" spans="1:16" ht="20.100000000000001" customHeight="1" x14ac:dyDescent="0.25">
      <c r="A91" s="38" t="s">
        <v>164</v>
      </c>
      <c r="B91" s="19">
        <v>128.4</v>
      </c>
      <c r="C91" s="140">
        <v>235.63000000000002</v>
      </c>
      <c r="D91" s="247">
        <f t="shared" si="36"/>
        <v>1.0841834688365649E-3</v>
      </c>
      <c r="E91" s="215">
        <f t="shared" si="37"/>
        <v>1.7193702827318111E-3</v>
      </c>
      <c r="F91" s="52">
        <f t="shared" si="33"/>
        <v>0.83512461059190046</v>
      </c>
      <c r="H91" s="19">
        <v>47.207999999999998</v>
      </c>
      <c r="I91" s="140">
        <v>93.381</v>
      </c>
      <c r="J91" s="214">
        <f t="shared" si="38"/>
        <v>1.4402282838710454E-3</v>
      </c>
      <c r="K91" s="215">
        <f t="shared" si="39"/>
        <v>2.4215633734085943E-3</v>
      </c>
      <c r="L91" s="52">
        <f t="shared" si="34"/>
        <v>0.97807574987290302</v>
      </c>
      <c r="N91" s="40">
        <f t="shared" si="44"/>
        <v>3.6766355140186913</v>
      </c>
      <c r="O91" s="143">
        <f t="shared" si="45"/>
        <v>3.9630352671561342</v>
      </c>
      <c r="P91" s="52">
        <f t="shared" si="46"/>
        <v>7.7897238397830193E-2</v>
      </c>
    </row>
    <row r="92" spans="1:16" ht="20.100000000000001" customHeight="1" x14ac:dyDescent="0.25">
      <c r="A92" s="38" t="s">
        <v>172</v>
      </c>
      <c r="B92" s="19">
        <v>541.25</v>
      </c>
      <c r="C92" s="140">
        <v>376.52</v>
      </c>
      <c r="D92" s="247">
        <f t="shared" si="36"/>
        <v>4.5702048481915157E-3</v>
      </c>
      <c r="E92" s="215">
        <f t="shared" si="37"/>
        <v>2.7474315615761209E-3</v>
      </c>
      <c r="F92" s="52">
        <f t="shared" si="33"/>
        <v>-0.30435103926097001</v>
      </c>
      <c r="H92" s="19">
        <v>113.00700000000001</v>
      </c>
      <c r="I92" s="140">
        <v>92.960999999999999</v>
      </c>
      <c r="J92" s="214">
        <f t="shared" si="38"/>
        <v>3.4476334027159642E-3</v>
      </c>
      <c r="K92" s="215">
        <f t="shared" si="39"/>
        <v>2.4106719006589815E-3</v>
      </c>
      <c r="L92" s="52">
        <f t="shared" ref="L92" si="47">(I92-H92)/H92</f>
        <v>-0.17738724149831431</v>
      </c>
      <c r="N92" s="40">
        <f t="shared" ref="N92" si="48">(H92/B92)*10</f>
        <v>2.0878891454965358</v>
      </c>
      <c r="O92" s="143">
        <f t="shared" ref="O92" si="49">(I92/C92)*10</f>
        <v>2.4689525124827365</v>
      </c>
      <c r="P92" s="52">
        <f t="shared" ref="P92" si="50">(O92-N92)/N92</f>
        <v>0.18251130229214219</v>
      </c>
    </row>
    <row r="93" spans="1:16" ht="20.100000000000001" customHeight="1" x14ac:dyDescent="0.25">
      <c r="A93" s="38" t="s">
        <v>168</v>
      </c>
      <c r="B93" s="19">
        <v>368.67</v>
      </c>
      <c r="C93" s="140">
        <v>372.12</v>
      </c>
      <c r="D93" s="247">
        <f t="shared" si="36"/>
        <v>3.112974450591716E-3</v>
      </c>
      <c r="E93" s="215">
        <f t="shared" si="37"/>
        <v>2.7153251691642045E-3</v>
      </c>
      <c r="F93" s="52">
        <f t="shared" si="33"/>
        <v>9.3579624054031755E-3</v>
      </c>
      <c r="H93" s="19">
        <v>54.389000000000003</v>
      </c>
      <c r="I93" s="140">
        <v>70.034999999999997</v>
      </c>
      <c r="J93" s="214">
        <f t="shared" si="38"/>
        <v>1.6593072388464305E-3</v>
      </c>
      <c r="K93" s="215">
        <f t="shared" si="39"/>
        <v>1.8161530809979642E-3</v>
      </c>
      <c r="L93" s="52">
        <f t="shared" si="34"/>
        <v>0.28766846237290616</v>
      </c>
      <c r="N93" s="40">
        <f t="shared" ref="N93:N94" si="51">(H93/B93)*10</f>
        <v>1.4752759920796377</v>
      </c>
      <c r="O93" s="143">
        <f t="shared" ref="O93:O94" si="52">(I93/C93)*10</f>
        <v>1.8820541760722345</v>
      </c>
      <c r="P93" s="52">
        <f t="shared" ref="P93:P94" si="53">(O93-N93)/N93</f>
        <v>0.27573022687041621</v>
      </c>
    </row>
    <row r="94" spans="1:16" ht="20.100000000000001" customHeight="1" x14ac:dyDescent="0.25">
      <c r="A94" s="38" t="s">
        <v>239</v>
      </c>
      <c r="B94" s="19">
        <v>8.5300000000000011</v>
      </c>
      <c r="C94" s="140">
        <v>261.32</v>
      </c>
      <c r="D94" s="247">
        <f t="shared" si="36"/>
        <v>7.2025584027849671E-5</v>
      </c>
      <c r="E94" s="215">
        <f t="shared" si="37"/>
        <v>1.9068278329732072E-3</v>
      </c>
      <c r="F94" s="52">
        <f t="shared" si="33"/>
        <v>29.635404454865178</v>
      </c>
      <c r="H94" s="19">
        <v>5.9619999999999997</v>
      </c>
      <c r="I94" s="140">
        <v>52.204999999999998</v>
      </c>
      <c r="J94" s="214">
        <f t="shared" si="38"/>
        <v>1.8188953203777266E-4</v>
      </c>
      <c r="K94" s="215">
        <f t="shared" si="39"/>
        <v>1.3537841306989181E-3</v>
      </c>
      <c r="L94" s="52">
        <f t="shared" si="34"/>
        <v>7.7562898356256289</v>
      </c>
      <c r="N94" s="40">
        <f t="shared" si="51"/>
        <v>6.9894490035169978</v>
      </c>
      <c r="O94" s="143">
        <f t="shared" si="52"/>
        <v>1.9977422317465177</v>
      </c>
      <c r="P94" s="52">
        <f t="shared" si="53"/>
        <v>-0.7141774364844381</v>
      </c>
    </row>
    <row r="95" spans="1:16" ht="20.100000000000001" customHeight="1" thickBot="1" x14ac:dyDescent="0.3">
      <c r="A95" s="8" t="s">
        <v>17</v>
      </c>
      <c r="B95" s="19">
        <f>B96-SUM(B68:B94)</f>
        <v>1658.1000000000349</v>
      </c>
      <c r="C95" s="140">
        <f>C96-SUM(C68:C94)</f>
        <v>1745.5200000000186</v>
      </c>
      <c r="D95" s="247">
        <f t="shared" si="36"/>
        <v>1.4000658953878083E-2</v>
      </c>
      <c r="E95" s="215">
        <f t="shared" si="37"/>
        <v>1.2736897746102205E-2</v>
      </c>
      <c r="F95" s="52">
        <f>(C95-B95)/B95</f>
        <v>5.2722996200459477E-2</v>
      </c>
      <c r="H95" s="19">
        <f>H96-SUM(H68:H94)</f>
        <v>518.52300000000105</v>
      </c>
      <c r="I95" s="140">
        <f>I96-SUM(I68:I94)</f>
        <v>532.36199999997916</v>
      </c>
      <c r="J95" s="214">
        <f t="shared" si="38"/>
        <v>1.5819172395307311E-2</v>
      </c>
      <c r="K95" s="215">
        <f t="shared" si="39"/>
        <v>1.3805252895069614E-2</v>
      </c>
      <c r="L95" s="52">
        <f t="shared" si="34"/>
        <v>2.6689269328415685E-2</v>
      </c>
      <c r="N95" s="40">
        <f t="shared" si="35"/>
        <v>3.1272118690066346</v>
      </c>
      <c r="O95" s="143">
        <f t="shared" si="35"/>
        <v>3.0498762546402993</v>
      </c>
      <c r="P95" s="52">
        <f>(O95-N95)/N95</f>
        <v>-2.472989282651358E-2</v>
      </c>
    </row>
    <row r="96" spans="1:16" ht="26.25" customHeight="1" thickBot="1" x14ac:dyDescent="0.3">
      <c r="A96" s="12" t="s">
        <v>18</v>
      </c>
      <c r="B96" s="17">
        <v>118430.14</v>
      </c>
      <c r="C96" s="145">
        <v>137044.35999999996</v>
      </c>
      <c r="D96" s="243">
        <f>SUM(D68:D95)</f>
        <v>1.0000000000000002</v>
      </c>
      <c r="E96" s="244">
        <f>SUM(E68:E95)</f>
        <v>1.0000000000000004</v>
      </c>
      <c r="F96" s="57">
        <f>(C96-B96)/B96</f>
        <v>0.15717468543058344</v>
      </c>
      <c r="G96" s="1"/>
      <c r="H96" s="17">
        <v>32778.136999999988</v>
      </c>
      <c r="I96" s="145">
        <v>38562.277999999991</v>
      </c>
      <c r="J96" s="255">
        <f t="shared" si="38"/>
        <v>1</v>
      </c>
      <c r="K96" s="244">
        <f t="shared" si="39"/>
        <v>1</v>
      </c>
      <c r="L96" s="57">
        <f t="shared" si="34"/>
        <v>0.17646338472500755</v>
      </c>
      <c r="M96" s="1"/>
      <c r="N96" s="37">
        <f t="shared" si="35"/>
        <v>2.7677191802694812</v>
      </c>
      <c r="O96" s="150">
        <f t="shared" si="35"/>
        <v>2.8138537040123364</v>
      </c>
      <c r="P96" s="57">
        <f>(O96-N96)/N96</f>
        <v>1.6668787813351526E-2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33" t="s">
        <v>16</v>
      </c>
      <c r="B4" s="316"/>
      <c r="C4" s="316"/>
      <c r="D4" s="316"/>
      <c r="E4" s="352" t="s">
        <v>1</v>
      </c>
      <c r="F4" s="350"/>
      <c r="G4" s="345" t="s">
        <v>13</v>
      </c>
      <c r="H4" s="345"/>
      <c r="I4" s="130" t="s">
        <v>0</v>
      </c>
      <c r="K4" s="346" t="s">
        <v>19</v>
      </c>
      <c r="L4" s="345"/>
      <c r="M4" s="355" t="s">
        <v>13</v>
      </c>
      <c r="N4" s="356"/>
      <c r="O4" s="130" t="s">
        <v>0</v>
      </c>
      <c r="Q4" s="344" t="s">
        <v>22</v>
      </c>
      <c r="R4" s="345"/>
      <c r="S4" s="130" t="s">
        <v>0</v>
      </c>
    </row>
    <row r="5" spans="1:19" x14ac:dyDescent="0.25">
      <c r="A5" s="351"/>
      <c r="B5" s="317"/>
      <c r="C5" s="317"/>
      <c r="D5" s="317"/>
      <c r="E5" s="353" t="s">
        <v>183</v>
      </c>
      <c r="F5" s="343"/>
      <c r="G5" s="347" t="str">
        <f>E5</f>
        <v>jan-ago</v>
      </c>
      <c r="H5" s="347"/>
      <c r="I5" s="131" t="s">
        <v>151</v>
      </c>
      <c r="K5" s="342" t="str">
        <f>E5</f>
        <v>jan-ago</v>
      </c>
      <c r="L5" s="347"/>
      <c r="M5" s="348" t="str">
        <f>E5</f>
        <v>jan-ago</v>
      </c>
      <c r="N5" s="349"/>
      <c r="O5" s="131" t="str">
        <f>I5</f>
        <v>2023/2022</v>
      </c>
      <c r="Q5" s="342" t="str">
        <f>E5</f>
        <v>jan-ago</v>
      </c>
      <c r="R5" s="343"/>
      <c r="S5" s="131" t="str">
        <f>I5</f>
        <v>2023/2022</v>
      </c>
    </row>
    <row r="6" spans="1:19" ht="19.5" customHeight="1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185160.58999999991</v>
      </c>
      <c r="F7" s="145">
        <v>189156.02</v>
      </c>
      <c r="G7" s="243">
        <f>E7/E15</f>
        <v>0.38696049684265404</v>
      </c>
      <c r="H7" s="244">
        <f>F7/F15</f>
        <v>0.38565200026015162</v>
      </c>
      <c r="I7" s="164">
        <f t="shared" ref="I7:I18" si="0">(F7-E7)/E7</f>
        <v>2.1578187885446264E-2</v>
      </c>
      <c r="J7" s="1"/>
      <c r="K7" s="17">
        <v>43089.190999999992</v>
      </c>
      <c r="L7" s="145">
        <v>45095.573000000019</v>
      </c>
      <c r="M7" s="243">
        <f>K7/K15</f>
        <v>0.35853992910078858</v>
      </c>
      <c r="N7" s="244">
        <f>L7/L15</f>
        <v>0.3594693182706164</v>
      </c>
      <c r="O7" s="164">
        <f t="shared" ref="O7:O18" si="1">(L7-K7)/K7</f>
        <v>4.6563464141158445E-2</v>
      </c>
      <c r="P7" s="1"/>
      <c r="Q7" s="187">
        <f t="shared" ref="Q7:Q18" si="2">(K7/E7)*10</f>
        <v>2.327125388831393</v>
      </c>
      <c r="R7" s="188">
        <f t="shared" ref="R7:R18" si="3">(L7/F7)*10</f>
        <v>2.3840411211866281</v>
      </c>
      <c r="S7" s="55">
        <f>(R7-Q7)/Q7</f>
        <v>2.4457527139874664E-2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128773.81999999993</v>
      </c>
      <c r="F8" s="181">
        <v>133898.71000000002</v>
      </c>
      <c r="G8" s="245">
        <f>E8/E7</f>
        <v>0.69547099628490061</v>
      </c>
      <c r="H8" s="246">
        <f>F8/F7</f>
        <v>0.70787443085343005</v>
      </c>
      <c r="I8" s="206">
        <f t="shared" si="0"/>
        <v>3.9797607929935523E-2</v>
      </c>
      <c r="K8" s="180">
        <v>32590.490999999995</v>
      </c>
      <c r="L8" s="181">
        <v>34874.086000000018</v>
      </c>
      <c r="M8" s="250">
        <f>K8/K7</f>
        <v>0.75634956803900077</v>
      </c>
      <c r="N8" s="246">
        <f>L8/L7</f>
        <v>0.77333724088615097</v>
      </c>
      <c r="O8" s="207">
        <f t="shared" si="1"/>
        <v>7.0069364711320956E-2</v>
      </c>
      <c r="Q8" s="189">
        <f t="shared" si="2"/>
        <v>2.5308320433454572</v>
      </c>
      <c r="R8" s="190">
        <f t="shared" si="3"/>
        <v>2.6045124706578586</v>
      </c>
      <c r="S8" s="182">
        <f t="shared" ref="S8:S18" si="4">(R8-Q8)/Q8</f>
        <v>2.9113124083494975E-2</v>
      </c>
    </row>
    <row r="9" spans="1:19" ht="24" customHeight="1" x14ac:dyDescent="0.25">
      <c r="A9" s="8"/>
      <c r="B9" t="s">
        <v>37</v>
      </c>
      <c r="E9" s="19">
        <v>52138.77999999997</v>
      </c>
      <c r="F9" s="140">
        <v>51182.539999999964</v>
      </c>
      <c r="G9" s="247">
        <f>E9/E7</f>
        <v>0.28158681067067237</v>
      </c>
      <c r="H9" s="215">
        <f>F9/F7</f>
        <v>0.27058372236844469</v>
      </c>
      <c r="I9" s="182">
        <f t="shared" si="0"/>
        <v>-1.8340283374486434E-2</v>
      </c>
      <c r="K9" s="19">
        <v>9539.8920000000016</v>
      </c>
      <c r="L9" s="140">
        <v>9277.0120000000024</v>
      </c>
      <c r="M9" s="247">
        <f>K9/K7</f>
        <v>0.2213987261909838</v>
      </c>
      <c r="N9" s="215">
        <f>L9/L7</f>
        <v>0.20571890726391254</v>
      </c>
      <c r="O9" s="182">
        <f t="shared" si="1"/>
        <v>-2.7555867508772546E-2</v>
      </c>
      <c r="Q9" s="189">
        <f t="shared" si="2"/>
        <v>1.8297113971596588</v>
      </c>
      <c r="R9" s="190">
        <f t="shared" si="3"/>
        <v>1.8125345088383673</v>
      </c>
      <c r="S9" s="182">
        <f t="shared" si="4"/>
        <v>-9.3877582814185512E-3</v>
      </c>
    </row>
    <row r="10" spans="1:19" ht="24" customHeight="1" thickBot="1" x14ac:dyDescent="0.3">
      <c r="A10" s="8"/>
      <c r="B10" t="s">
        <v>36</v>
      </c>
      <c r="E10" s="19">
        <v>4247.99</v>
      </c>
      <c r="F10" s="140">
        <v>4074.7700000000004</v>
      </c>
      <c r="G10" s="247">
        <f>E10/E7</f>
        <v>2.2942193044427014E-2</v>
      </c>
      <c r="H10" s="215">
        <f>F10/F7</f>
        <v>2.1541846778125279E-2</v>
      </c>
      <c r="I10" s="186">
        <f t="shared" si="0"/>
        <v>-4.0776932149086828E-2</v>
      </c>
      <c r="K10" s="19">
        <v>958.80799999999999</v>
      </c>
      <c r="L10" s="140">
        <v>944.47500000000002</v>
      </c>
      <c r="M10" s="247">
        <f>K10/K7</f>
        <v>2.2251705770015506E-2</v>
      </c>
      <c r="N10" s="215">
        <f>L10/L7</f>
        <v>2.0943851849936568E-2</v>
      </c>
      <c r="O10" s="209">
        <f t="shared" si="1"/>
        <v>-1.4948769722405289E-2</v>
      </c>
      <c r="Q10" s="189">
        <f t="shared" si="2"/>
        <v>2.2570862925760187</v>
      </c>
      <c r="R10" s="190">
        <f t="shared" si="3"/>
        <v>2.3178608853996665</v>
      </c>
      <c r="S10" s="182">
        <f t="shared" si="4"/>
        <v>2.6926127292317931E-2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293339.38999999978</v>
      </c>
      <c r="F11" s="145">
        <v>301327.6799999997</v>
      </c>
      <c r="G11" s="243">
        <f>E11/E15</f>
        <v>0.6130395031573459</v>
      </c>
      <c r="H11" s="244">
        <f>F11/F15</f>
        <v>0.61434799973984844</v>
      </c>
      <c r="I11" s="164">
        <f t="shared" si="0"/>
        <v>2.7232244534223401E-2</v>
      </c>
      <c r="J11" s="1"/>
      <c r="K11" s="17">
        <v>77090.424999999988</v>
      </c>
      <c r="L11" s="145">
        <v>80354.836000000039</v>
      </c>
      <c r="M11" s="243">
        <f>K11/K15</f>
        <v>0.64146007089921142</v>
      </c>
      <c r="N11" s="244">
        <f>L11/L15</f>
        <v>0.64053068172938366</v>
      </c>
      <c r="O11" s="164">
        <f t="shared" si="1"/>
        <v>4.234521991544412E-2</v>
      </c>
      <c r="Q11" s="191">
        <f t="shared" si="2"/>
        <v>2.6280284076407212</v>
      </c>
      <c r="R11" s="192">
        <f t="shared" si="3"/>
        <v>2.6666928175997677</v>
      </c>
      <c r="S11" s="57">
        <f t="shared" si="4"/>
        <v>1.471232572929339E-2</v>
      </c>
    </row>
    <row r="12" spans="1:19" s="3" customFormat="1" ht="24" customHeight="1" x14ac:dyDescent="0.25">
      <c r="A12" s="46"/>
      <c r="B12" s="3" t="s">
        <v>33</v>
      </c>
      <c r="E12" s="31">
        <v>259698.35999999981</v>
      </c>
      <c r="F12" s="141">
        <v>268148.6199999997</v>
      </c>
      <c r="G12" s="247">
        <f>E12/E11</f>
        <v>0.88531703839705944</v>
      </c>
      <c r="H12" s="215">
        <f>F12/F11</f>
        <v>0.88989043422761549</v>
      </c>
      <c r="I12" s="206">
        <f t="shared" si="0"/>
        <v>3.2538749955909996E-2</v>
      </c>
      <c r="K12" s="31">
        <v>71803.413999999975</v>
      </c>
      <c r="L12" s="141">
        <v>75253.803000000044</v>
      </c>
      <c r="M12" s="247">
        <f>K12/K11</f>
        <v>0.93141805872778605</v>
      </c>
      <c r="N12" s="215">
        <f>L12/L11</f>
        <v>0.93651865582800775</v>
      </c>
      <c r="O12" s="206">
        <f t="shared" si="1"/>
        <v>4.8053272230204398E-2</v>
      </c>
      <c r="Q12" s="189">
        <f t="shared" si="2"/>
        <v>2.7648774524413646</v>
      </c>
      <c r="R12" s="190">
        <f t="shared" si="3"/>
        <v>2.8064214166009926</v>
      </c>
      <c r="S12" s="182">
        <f t="shared" si="4"/>
        <v>1.5025607779811375E-2</v>
      </c>
    </row>
    <row r="13" spans="1:19" ht="24" customHeight="1" x14ac:dyDescent="0.25">
      <c r="A13" s="8"/>
      <c r="B13" s="3" t="s">
        <v>37</v>
      </c>
      <c r="D13" s="3"/>
      <c r="E13" s="19">
        <v>31827.709999999988</v>
      </c>
      <c r="F13" s="140">
        <v>29959.489999999991</v>
      </c>
      <c r="G13" s="247">
        <f>E13/E11</f>
        <v>0.10850131651258978</v>
      </c>
      <c r="H13" s="215">
        <f>F13/F11</f>
        <v>9.9424951600861955E-2</v>
      </c>
      <c r="I13" s="182">
        <f t="shared" si="0"/>
        <v>-5.8697908206402478E-2</v>
      </c>
      <c r="K13" s="19">
        <v>5038.6390000000029</v>
      </c>
      <c r="L13" s="140">
        <v>4803.3940000000011</v>
      </c>
      <c r="M13" s="247">
        <f>K13/K11</f>
        <v>6.5360114437039402E-2</v>
      </c>
      <c r="N13" s="215">
        <f>L13/L11</f>
        <v>5.9777285837531904E-2</v>
      </c>
      <c r="O13" s="182">
        <f t="shared" si="1"/>
        <v>-4.6688202905586521E-2</v>
      </c>
      <c r="Q13" s="189">
        <f t="shared" si="2"/>
        <v>1.5830981870828924</v>
      </c>
      <c r="R13" s="190">
        <f t="shared" si="3"/>
        <v>1.6032963177944626</v>
      </c>
      <c r="S13" s="182">
        <f t="shared" si="4"/>
        <v>1.2758608958291088E-2</v>
      </c>
    </row>
    <row r="14" spans="1:19" ht="24" customHeight="1" thickBot="1" x14ac:dyDescent="0.3">
      <c r="A14" s="8"/>
      <c r="B14" t="s">
        <v>36</v>
      </c>
      <c r="E14" s="19">
        <v>1813.3199999999995</v>
      </c>
      <c r="F14" s="140">
        <v>3219.57</v>
      </c>
      <c r="G14" s="247">
        <f>E14/E11</f>
        <v>6.1816450903508079E-3</v>
      </c>
      <c r="H14" s="215">
        <f>F14/F11</f>
        <v>1.068461417152252E-2</v>
      </c>
      <c r="I14" s="186">
        <f t="shared" si="0"/>
        <v>0.77551121699424319</v>
      </c>
      <c r="K14" s="19">
        <v>248.37200000000001</v>
      </c>
      <c r="L14" s="140">
        <v>297.63900000000001</v>
      </c>
      <c r="M14" s="247">
        <f>K14/K11</f>
        <v>3.221826835174408E-3</v>
      </c>
      <c r="N14" s="215">
        <f>L14/L11</f>
        <v>3.704058334460416E-3</v>
      </c>
      <c r="O14" s="209">
        <f t="shared" si="1"/>
        <v>0.19835971848678594</v>
      </c>
      <c r="Q14" s="189">
        <f t="shared" si="2"/>
        <v>1.3697086007985357</v>
      </c>
      <c r="R14" s="190">
        <f t="shared" si="3"/>
        <v>0.92446817432141559</v>
      </c>
      <c r="S14" s="182">
        <f t="shared" si="4"/>
        <v>-0.32506215279479622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478499.97999999969</v>
      </c>
      <c r="F15" s="145">
        <v>490483.69999999966</v>
      </c>
      <c r="G15" s="243">
        <f>G7+G11</f>
        <v>1</v>
      </c>
      <c r="H15" s="244">
        <f>H7+H11</f>
        <v>1</v>
      </c>
      <c r="I15" s="164">
        <f t="shared" si="0"/>
        <v>2.5044347964236026E-2</v>
      </c>
      <c r="J15" s="1"/>
      <c r="K15" s="17">
        <v>120179.61599999998</v>
      </c>
      <c r="L15" s="145">
        <v>125450.40900000006</v>
      </c>
      <c r="M15" s="243">
        <f>M7+M11</f>
        <v>1</v>
      </c>
      <c r="N15" s="244">
        <f>N7+N11</f>
        <v>1</v>
      </c>
      <c r="O15" s="164">
        <f t="shared" si="1"/>
        <v>4.3857628901061547E-2</v>
      </c>
      <c r="Q15" s="191">
        <f t="shared" si="2"/>
        <v>2.5115908259808091</v>
      </c>
      <c r="R15" s="192">
        <f t="shared" si="3"/>
        <v>2.5576876255011154</v>
      </c>
      <c r="S15" s="57">
        <f t="shared" si="4"/>
        <v>1.8353626332547585E-2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388472.17999999976</v>
      </c>
      <c r="F16" s="181">
        <f t="shared" ref="F16:F17" si="5">F8+F12</f>
        <v>402047.32999999973</v>
      </c>
      <c r="G16" s="245">
        <f>E16/E15</f>
        <v>0.81185411961772702</v>
      </c>
      <c r="H16" s="246">
        <f>F16/F15</f>
        <v>0.81969559844700246</v>
      </c>
      <c r="I16" s="207">
        <f t="shared" si="0"/>
        <v>3.4944973408391748E-2</v>
      </c>
      <c r="J16" s="3"/>
      <c r="K16" s="180">
        <f t="shared" ref="K16:L18" si="6">K8+K12</f>
        <v>104393.90499999997</v>
      </c>
      <c r="L16" s="181">
        <f t="shared" si="6"/>
        <v>110127.88900000005</v>
      </c>
      <c r="M16" s="250">
        <f>K16/K15</f>
        <v>0.86864901448844689</v>
      </c>
      <c r="N16" s="246">
        <f>L16/L15</f>
        <v>0.87785994384442378</v>
      </c>
      <c r="O16" s="207">
        <f t="shared" si="1"/>
        <v>5.4926425062843329E-2</v>
      </c>
      <c r="P16" s="3"/>
      <c r="Q16" s="189">
        <f t="shared" si="2"/>
        <v>2.6872942355872187</v>
      </c>
      <c r="R16" s="190">
        <f t="shared" si="3"/>
        <v>2.7391772257261389</v>
      </c>
      <c r="S16" s="182">
        <f t="shared" si="4"/>
        <v>1.9306776850798724E-2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83966.489999999962</v>
      </c>
      <c r="F17" s="140">
        <f t="shared" si="5"/>
        <v>81142.029999999955</v>
      </c>
      <c r="G17" s="248">
        <f>E17/E15</f>
        <v>0.17547856532825773</v>
      </c>
      <c r="H17" s="215">
        <f>F17/F15</f>
        <v>0.16543267390944899</v>
      </c>
      <c r="I17" s="182">
        <f t="shared" si="0"/>
        <v>-3.3637942946049167E-2</v>
      </c>
      <c r="K17" s="19">
        <f t="shared" si="6"/>
        <v>14578.531000000004</v>
      </c>
      <c r="L17" s="140">
        <f t="shared" si="6"/>
        <v>14080.406000000003</v>
      </c>
      <c r="M17" s="247">
        <f>K17/K15</f>
        <v>0.1213061872322841</v>
      </c>
      <c r="N17" s="215">
        <f>L17/L15</f>
        <v>0.11223882099898133</v>
      </c>
      <c r="O17" s="182">
        <f t="shared" si="1"/>
        <v>-3.4168394607111074E-2</v>
      </c>
      <c r="Q17" s="189">
        <f t="shared" si="2"/>
        <v>1.7362320373282258</v>
      </c>
      <c r="R17" s="190">
        <f t="shared" si="3"/>
        <v>1.7352789916643705</v>
      </c>
      <c r="S17" s="182">
        <f t="shared" si="4"/>
        <v>-5.4891606845472397E-4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6061.3099999999995</v>
      </c>
      <c r="F18" s="142">
        <f>F10+F14</f>
        <v>7294.34</v>
      </c>
      <c r="G18" s="249">
        <f>E18/E15</f>
        <v>1.2667315054015265E-2</v>
      </c>
      <c r="H18" s="221">
        <f>F18/F15</f>
        <v>1.4871727643548613E-2</v>
      </c>
      <c r="I18" s="208">
        <f t="shared" si="0"/>
        <v>0.20342632203269603</v>
      </c>
      <c r="K18" s="21">
        <f t="shared" si="6"/>
        <v>1207.18</v>
      </c>
      <c r="L18" s="142">
        <f t="shared" si="6"/>
        <v>1242.114</v>
      </c>
      <c r="M18" s="249">
        <f>K18/K15</f>
        <v>1.0044798279268926E-2</v>
      </c>
      <c r="N18" s="221">
        <f>L18/L15</f>
        <v>9.9012351565948217E-3</v>
      </c>
      <c r="O18" s="208">
        <f t="shared" si="1"/>
        <v>2.893851786808924E-2</v>
      </c>
      <c r="Q18" s="193">
        <f t="shared" si="2"/>
        <v>1.9916156738394839</v>
      </c>
      <c r="R18" s="194">
        <f t="shared" si="3"/>
        <v>1.702846316459063</v>
      </c>
      <c r="S18" s="186">
        <f t="shared" si="4"/>
        <v>-0.14499251094149326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topLeftCell="A7" workbookViewId="0">
      <selection activeCell="A22" sqref="A22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177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104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6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151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2023/2022</v>
      </c>
      <c r="N5" s="342" t="str">
        <f>B5</f>
        <v>jan-ago</v>
      </c>
      <c r="O5" s="343"/>
      <c r="P5" s="131" t="str">
        <f>F5</f>
        <v>2023/2022</v>
      </c>
    </row>
    <row r="6" spans="1:16" ht="19.5" customHeight="1" thickBot="1" x14ac:dyDescent="0.3">
      <c r="A6" s="360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153</v>
      </c>
      <c r="B7" s="39">
        <v>62240.920000000006</v>
      </c>
      <c r="C7" s="147">
        <v>70828.34</v>
      </c>
      <c r="D7" s="247">
        <f>B7/$B$33</f>
        <v>0.13007507335736992</v>
      </c>
      <c r="E7" s="246">
        <f>C7/$C$33</f>
        <v>0.14440508420565257</v>
      </c>
      <c r="F7" s="52">
        <f>(C7-B7)/B7</f>
        <v>0.13797064696344447</v>
      </c>
      <c r="H7" s="39">
        <v>15563.211000000001</v>
      </c>
      <c r="I7" s="147">
        <v>18517.609999999997</v>
      </c>
      <c r="J7" s="247">
        <f>H7/$H$33</f>
        <v>0.12949959001366759</v>
      </c>
      <c r="K7" s="246">
        <f>I7/$I$33</f>
        <v>0.14760900460675258</v>
      </c>
      <c r="L7" s="52">
        <f>(I7-H7)/H7</f>
        <v>0.18983222678147815</v>
      </c>
      <c r="N7" s="27">
        <f t="shared" ref="N7:N33" si="0">(H7/B7)*10</f>
        <v>2.5004789453626328</v>
      </c>
      <c r="O7" s="151">
        <f t="shared" ref="O7:O33" si="1">(I7/C7)*10</f>
        <v>2.6144351258267524</v>
      </c>
      <c r="P7" s="61">
        <f>(O7-N7)/N7</f>
        <v>4.557374125283549E-2</v>
      </c>
    </row>
    <row r="8" spans="1:16" ht="20.100000000000001" customHeight="1" x14ac:dyDescent="0.25">
      <c r="A8" s="8" t="s">
        <v>152</v>
      </c>
      <c r="B8" s="19">
        <v>52622.99</v>
      </c>
      <c r="C8" s="140">
        <v>55332.12999999999</v>
      </c>
      <c r="D8" s="247">
        <f t="shared" ref="D8:D32" si="2">B8/$B$33</f>
        <v>0.10997490532810476</v>
      </c>
      <c r="E8" s="215">
        <f t="shared" ref="E8:E32" si="3">C8/$C$33</f>
        <v>0.11281135336403639</v>
      </c>
      <c r="F8" s="52">
        <f t="shared" ref="F8:F33" si="4">(C8-B8)/B8</f>
        <v>5.1482061357592798E-2</v>
      </c>
      <c r="H8" s="19">
        <v>13658.537000000002</v>
      </c>
      <c r="I8" s="140">
        <v>14355.678000000002</v>
      </c>
      <c r="J8" s="247">
        <f t="shared" ref="J8:J32" si="5">H8/$H$33</f>
        <v>0.11365102880674878</v>
      </c>
      <c r="K8" s="215">
        <f t="shared" ref="K8:K32" si="6">I8/$I$33</f>
        <v>0.11443309044931053</v>
      </c>
      <c r="L8" s="52">
        <f t="shared" ref="L8:L33" si="7">(I8-H8)/H8</f>
        <v>5.104067880769364E-2</v>
      </c>
      <c r="N8" s="27">
        <f t="shared" si="0"/>
        <v>2.5955455970859891</v>
      </c>
      <c r="O8" s="152">
        <f t="shared" si="1"/>
        <v>2.5944560601588993</v>
      </c>
      <c r="P8" s="52">
        <f t="shared" ref="P8:P71" si="8">(O8-N8)/N8</f>
        <v>-4.1977183075227637E-4</v>
      </c>
    </row>
    <row r="9" spans="1:16" ht="20.100000000000001" customHeight="1" x14ac:dyDescent="0.25">
      <c r="A9" s="8" t="s">
        <v>178</v>
      </c>
      <c r="B9" s="19">
        <v>53991.509999999987</v>
      </c>
      <c r="C9" s="140">
        <v>50788.099999999984</v>
      </c>
      <c r="D9" s="247">
        <f t="shared" si="2"/>
        <v>0.11283492634628745</v>
      </c>
      <c r="E9" s="215">
        <f t="shared" si="3"/>
        <v>0.10354696802360609</v>
      </c>
      <c r="F9" s="52">
        <f t="shared" si="4"/>
        <v>-5.9331735674738567E-2</v>
      </c>
      <c r="H9" s="19">
        <v>13218.120000000003</v>
      </c>
      <c r="I9" s="140">
        <v>12717.487999999999</v>
      </c>
      <c r="J9" s="247">
        <f t="shared" si="5"/>
        <v>0.10998637239779503</v>
      </c>
      <c r="K9" s="215">
        <f t="shared" si="6"/>
        <v>0.10137462365706594</v>
      </c>
      <c r="L9" s="52">
        <f t="shared" si="7"/>
        <v>-3.7874675067256398E-2</v>
      </c>
      <c r="N9" s="27">
        <f t="shared" si="0"/>
        <v>2.4481849090718164</v>
      </c>
      <c r="O9" s="152">
        <f t="shared" si="1"/>
        <v>2.504029093429367</v>
      </c>
      <c r="P9" s="52">
        <f t="shared" si="8"/>
        <v>2.281044383151714E-2</v>
      </c>
    </row>
    <row r="10" spans="1:16" ht="20.100000000000001" customHeight="1" x14ac:dyDescent="0.25">
      <c r="A10" s="8" t="s">
        <v>193</v>
      </c>
      <c r="B10" s="19">
        <v>39546.999999999993</v>
      </c>
      <c r="C10" s="140">
        <v>45891.82</v>
      </c>
      <c r="D10" s="247">
        <f t="shared" si="2"/>
        <v>8.2647861343693299E-2</v>
      </c>
      <c r="E10" s="215">
        <f t="shared" si="3"/>
        <v>9.3564414067174959E-2</v>
      </c>
      <c r="F10" s="52">
        <f t="shared" si="4"/>
        <v>0.16043745416845798</v>
      </c>
      <c r="H10" s="19">
        <v>9453.9940000000024</v>
      </c>
      <c r="I10" s="140">
        <v>11257.901000000003</v>
      </c>
      <c r="J10" s="247">
        <f t="shared" si="5"/>
        <v>7.8665536757914128E-2</v>
      </c>
      <c r="K10" s="215">
        <f t="shared" si="6"/>
        <v>8.9739850907939261E-2</v>
      </c>
      <c r="L10" s="52">
        <f t="shared" si="7"/>
        <v>0.19080898507022542</v>
      </c>
      <c r="N10" s="27">
        <f t="shared" si="0"/>
        <v>2.3905717247831704</v>
      </c>
      <c r="O10" s="152">
        <f t="shared" si="1"/>
        <v>2.4531389254119809</v>
      </c>
      <c r="P10" s="52">
        <f t="shared" si="8"/>
        <v>2.6172484171954918E-2</v>
      </c>
    </row>
    <row r="11" spans="1:16" ht="20.100000000000001" customHeight="1" x14ac:dyDescent="0.25">
      <c r="A11" s="8" t="s">
        <v>194</v>
      </c>
      <c r="B11" s="19">
        <v>44006.399999999994</v>
      </c>
      <c r="C11" s="140">
        <v>41220.420000000013</v>
      </c>
      <c r="D11" s="247">
        <f t="shared" si="2"/>
        <v>9.1967401963109832E-2</v>
      </c>
      <c r="E11" s="215">
        <f t="shared" si="3"/>
        <v>8.4040346294892224E-2</v>
      </c>
      <c r="F11" s="52">
        <f t="shared" si="4"/>
        <v>-6.3308518760907095E-2</v>
      </c>
      <c r="H11" s="19">
        <v>10041.73</v>
      </c>
      <c r="I11" s="140">
        <v>9525.4039999999968</v>
      </c>
      <c r="J11" s="247">
        <f t="shared" si="5"/>
        <v>8.3556016687555426E-2</v>
      </c>
      <c r="K11" s="215">
        <f t="shared" si="6"/>
        <v>7.5929636865512296E-2</v>
      </c>
      <c r="L11" s="52">
        <f t="shared" si="7"/>
        <v>-5.1418032550168427E-2</v>
      </c>
      <c r="N11" s="27">
        <f t="shared" si="0"/>
        <v>2.281879453897615</v>
      </c>
      <c r="O11" s="152">
        <f t="shared" si="1"/>
        <v>2.3108459350972148</v>
      </c>
      <c r="P11" s="52">
        <f t="shared" si="8"/>
        <v>1.2694132965754579E-2</v>
      </c>
    </row>
    <row r="12" spans="1:16" ht="20.100000000000001" customHeight="1" x14ac:dyDescent="0.25">
      <c r="A12" s="8" t="s">
        <v>154</v>
      </c>
      <c r="B12" s="19">
        <v>24819.299999999996</v>
      </c>
      <c r="C12" s="140">
        <v>23707.89</v>
      </c>
      <c r="D12" s="247">
        <f t="shared" si="2"/>
        <v>5.1868967685223324E-2</v>
      </c>
      <c r="E12" s="215">
        <f t="shared" si="3"/>
        <v>4.8335734704333722E-2</v>
      </c>
      <c r="F12" s="52">
        <f t="shared" si="4"/>
        <v>-4.4780070348478661E-2</v>
      </c>
      <c r="H12" s="19">
        <v>7668.68</v>
      </c>
      <c r="I12" s="140">
        <v>6967.9260000000022</v>
      </c>
      <c r="J12" s="247">
        <f t="shared" si="5"/>
        <v>6.3810155625726103E-2</v>
      </c>
      <c r="K12" s="215">
        <f t="shared" si="6"/>
        <v>5.5543270488659799E-2</v>
      </c>
      <c r="L12" s="52">
        <f t="shared" si="7"/>
        <v>-9.1378698811268436E-2</v>
      </c>
      <c r="N12" s="27">
        <f t="shared" si="0"/>
        <v>3.0898051113448011</v>
      </c>
      <c r="O12" s="152">
        <f t="shared" si="1"/>
        <v>2.9390747131018418</v>
      </c>
      <c r="P12" s="52">
        <f t="shared" si="8"/>
        <v>-4.8783140946179512E-2</v>
      </c>
    </row>
    <row r="13" spans="1:16" ht="20.100000000000001" customHeight="1" x14ac:dyDescent="0.25">
      <c r="A13" s="8" t="s">
        <v>191</v>
      </c>
      <c r="B13" s="19">
        <v>11726.249999999998</v>
      </c>
      <c r="C13" s="140">
        <v>22265.180000000008</v>
      </c>
      <c r="D13" s="247">
        <f t="shared" si="2"/>
        <v>2.4506270616772029E-2</v>
      </c>
      <c r="E13" s="215">
        <f t="shared" si="3"/>
        <v>4.5394332166390071E-2</v>
      </c>
      <c r="F13" s="52">
        <f t="shared" si="4"/>
        <v>0.89874682869630196</v>
      </c>
      <c r="H13" s="19">
        <v>2724.2840000000006</v>
      </c>
      <c r="I13" s="140">
        <v>5335.8160000000007</v>
      </c>
      <c r="J13" s="247">
        <f t="shared" si="5"/>
        <v>2.2668436550837383E-2</v>
      </c>
      <c r="K13" s="215">
        <f t="shared" si="6"/>
        <v>4.2533269062518558E-2</v>
      </c>
      <c r="L13" s="52">
        <f t="shared" si="7"/>
        <v>0.95861224453838134</v>
      </c>
      <c r="N13" s="27">
        <f t="shared" si="0"/>
        <v>2.3232354759620519</v>
      </c>
      <c r="O13" s="152">
        <f t="shared" si="1"/>
        <v>2.3964845557053653</v>
      </c>
      <c r="P13" s="52">
        <f t="shared" si="8"/>
        <v>3.1528908929466547E-2</v>
      </c>
    </row>
    <row r="14" spans="1:16" ht="20.100000000000001" customHeight="1" x14ac:dyDescent="0.25">
      <c r="A14" s="8" t="s">
        <v>156</v>
      </c>
      <c r="B14" s="19">
        <v>13397.13</v>
      </c>
      <c r="C14" s="140">
        <v>13656.8</v>
      </c>
      <c r="D14" s="247">
        <f t="shared" si="2"/>
        <v>2.7998182988429814E-2</v>
      </c>
      <c r="E14" s="215">
        <f t="shared" si="3"/>
        <v>2.7843534861607032E-2</v>
      </c>
      <c r="F14" s="52">
        <f t="shared" si="4"/>
        <v>1.9382509537490499E-2</v>
      </c>
      <c r="H14" s="19">
        <v>4657.2249999999995</v>
      </c>
      <c r="I14" s="140">
        <v>4592.5390000000016</v>
      </c>
      <c r="J14" s="247">
        <f t="shared" si="5"/>
        <v>3.8752204034334749E-2</v>
      </c>
      <c r="K14" s="215">
        <f t="shared" si="6"/>
        <v>3.6608401970215983E-2</v>
      </c>
      <c r="L14" s="52">
        <f t="shared" si="7"/>
        <v>-1.388938692032227E-2</v>
      </c>
      <c r="N14" s="27">
        <f t="shared" si="0"/>
        <v>3.4762855925112319</v>
      </c>
      <c r="O14" s="152">
        <f t="shared" si="1"/>
        <v>3.3628221838205157</v>
      </c>
      <c r="P14" s="52">
        <f t="shared" si="8"/>
        <v>-3.2639265581384955E-2</v>
      </c>
    </row>
    <row r="15" spans="1:16" ht="20.100000000000001" customHeight="1" x14ac:dyDescent="0.25">
      <c r="A15" s="8" t="s">
        <v>197</v>
      </c>
      <c r="B15" s="19">
        <v>18730.52</v>
      </c>
      <c r="C15" s="140">
        <v>22076.839999999997</v>
      </c>
      <c r="D15" s="247">
        <f t="shared" si="2"/>
        <v>3.9144244060365499E-2</v>
      </c>
      <c r="E15" s="215">
        <f t="shared" si="3"/>
        <v>4.5010343870754532E-2</v>
      </c>
      <c r="F15" s="52">
        <f t="shared" si="4"/>
        <v>0.1786560116857405</v>
      </c>
      <c r="H15" s="19">
        <v>3625.4169999999995</v>
      </c>
      <c r="I15" s="140">
        <v>4411.0630000000001</v>
      </c>
      <c r="J15" s="247">
        <f t="shared" si="5"/>
        <v>3.0166654884302514E-2</v>
      </c>
      <c r="K15" s="215">
        <f t="shared" si="6"/>
        <v>3.5161806447358807E-2</v>
      </c>
      <c r="L15" s="52">
        <f t="shared" si="7"/>
        <v>0.2167050024866107</v>
      </c>
      <c r="N15" s="27">
        <f t="shared" si="0"/>
        <v>1.9355666580532733</v>
      </c>
      <c r="O15" s="152">
        <f t="shared" si="1"/>
        <v>1.9980499926619939</v>
      </c>
      <c r="P15" s="52">
        <f t="shared" si="8"/>
        <v>3.2281675419829854E-2</v>
      </c>
    </row>
    <row r="16" spans="1:16" ht="20.100000000000001" customHeight="1" x14ac:dyDescent="0.25">
      <c r="A16" s="8" t="s">
        <v>190</v>
      </c>
      <c r="B16" s="19">
        <v>16777</v>
      </c>
      <c r="C16" s="140">
        <v>14569.3</v>
      </c>
      <c r="D16" s="247">
        <f t="shared" si="2"/>
        <v>3.5061652458167308E-2</v>
      </c>
      <c r="E16" s="215">
        <f t="shared" si="3"/>
        <v>2.9703943270693818E-2</v>
      </c>
      <c r="F16" s="52">
        <f t="shared" si="4"/>
        <v>-0.13159086845085538</v>
      </c>
      <c r="H16" s="19">
        <v>4459.7479999999996</v>
      </c>
      <c r="I16" s="140">
        <v>4036.268</v>
      </c>
      <c r="J16" s="247">
        <f t="shared" si="5"/>
        <v>3.7109021882712631E-2</v>
      </c>
      <c r="K16" s="215">
        <f t="shared" si="6"/>
        <v>3.2174211564348104E-2</v>
      </c>
      <c r="L16" s="52">
        <f t="shared" si="7"/>
        <v>-9.4956037874785668E-2</v>
      </c>
      <c r="N16" s="27">
        <f t="shared" si="0"/>
        <v>2.65825117720689</v>
      </c>
      <c r="O16" s="152">
        <f t="shared" si="1"/>
        <v>2.7703925377334531</v>
      </c>
      <c r="P16" s="52">
        <f t="shared" si="8"/>
        <v>4.2186141583653365E-2</v>
      </c>
    </row>
    <row r="17" spans="1:16" ht="20.100000000000001" customHeight="1" x14ac:dyDescent="0.25">
      <c r="A17" s="8" t="s">
        <v>157</v>
      </c>
      <c r="B17" s="19">
        <v>15300.29</v>
      </c>
      <c r="C17" s="140">
        <v>15172.419999999998</v>
      </c>
      <c r="D17" s="247">
        <f t="shared" si="2"/>
        <v>3.1975529027190364E-2</v>
      </c>
      <c r="E17" s="215">
        <f t="shared" si="3"/>
        <v>3.0933586579941403E-2</v>
      </c>
      <c r="F17" s="52">
        <f t="shared" si="4"/>
        <v>-8.3573579324315167E-3</v>
      </c>
      <c r="H17" s="19">
        <v>3434.08</v>
      </c>
      <c r="I17" s="140">
        <v>3527.8920000000007</v>
      </c>
      <c r="J17" s="247">
        <f t="shared" si="5"/>
        <v>2.8574562927543394E-2</v>
      </c>
      <c r="K17" s="215">
        <f t="shared" si="6"/>
        <v>2.8121805485703918E-2</v>
      </c>
      <c r="L17" s="52">
        <f t="shared" si="7"/>
        <v>2.7317942505707734E-2</v>
      </c>
      <c r="N17" s="27">
        <f t="shared" si="0"/>
        <v>2.244454190083979</v>
      </c>
      <c r="O17" s="152">
        <f t="shared" si="1"/>
        <v>2.3252005942361214</v>
      </c>
      <c r="P17" s="52">
        <f t="shared" si="8"/>
        <v>3.5975964450012311E-2</v>
      </c>
    </row>
    <row r="18" spans="1:16" ht="20.100000000000001" customHeight="1" x14ac:dyDescent="0.25">
      <c r="A18" s="8" t="s">
        <v>155</v>
      </c>
      <c r="B18" s="19">
        <v>9783.06</v>
      </c>
      <c r="C18" s="140">
        <v>11281.379999999997</v>
      </c>
      <c r="D18" s="247">
        <f t="shared" si="2"/>
        <v>2.0445267312236889E-2</v>
      </c>
      <c r="E18" s="215">
        <f t="shared" si="3"/>
        <v>2.3000519691072308E-2</v>
      </c>
      <c r="F18" s="52">
        <f t="shared" si="4"/>
        <v>0.15315453447080954</v>
      </c>
      <c r="H18" s="19">
        <v>2650.2050000000004</v>
      </c>
      <c r="I18" s="140">
        <v>3150.402</v>
      </c>
      <c r="J18" s="247">
        <f t="shared" si="5"/>
        <v>2.2052034181903202E-2</v>
      </c>
      <c r="K18" s="215">
        <f t="shared" si="6"/>
        <v>2.5112728010316807E-2</v>
      </c>
      <c r="L18" s="52">
        <f t="shared" si="7"/>
        <v>0.18873898434272049</v>
      </c>
      <c r="N18" s="27">
        <f t="shared" si="0"/>
        <v>2.7089734704683406</v>
      </c>
      <c r="O18" s="152">
        <f t="shared" si="1"/>
        <v>2.7925679305191391</v>
      </c>
      <c r="P18" s="52">
        <f t="shared" si="8"/>
        <v>3.0858353159267483E-2</v>
      </c>
    </row>
    <row r="19" spans="1:16" ht="20.100000000000001" customHeight="1" x14ac:dyDescent="0.25">
      <c r="A19" s="8" t="s">
        <v>158</v>
      </c>
      <c r="B19" s="19">
        <v>6785.48</v>
      </c>
      <c r="C19" s="140">
        <v>10545.560000000001</v>
      </c>
      <c r="D19" s="247">
        <f t="shared" si="2"/>
        <v>1.418073204517167E-2</v>
      </c>
      <c r="E19" s="215">
        <f t="shared" si="3"/>
        <v>2.1500327126059451E-2</v>
      </c>
      <c r="F19" s="52">
        <f t="shared" si="4"/>
        <v>0.55413618491248995</v>
      </c>
      <c r="H19" s="19">
        <v>1471.4390000000001</v>
      </c>
      <c r="I19" s="140">
        <v>2353.0149999999994</v>
      </c>
      <c r="J19" s="247">
        <f t="shared" si="5"/>
        <v>1.2243665348373225E-2</v>
      </c>
      <c r="K19" s="215">
        <f t="shared" si="6"/>
        <v>1.8756535102249044E-2</v>
      </c>
      <c r="L19" s="52">
        <f t="shared" si="7"/>
        <v>0.59912507416209526</v>
      </c>
      <c r="N19" s="27">
        <f t="shared" si="0"/>
        <v>2.1685112917582843</v>
      </c>
      <c r="O19" s="152">
        <f t="shared" si="1"/>
        <v>2.2312850147360588</v>
      </c>
      <c r="P19" s="52">
        <f t="shared" si="8"/>
        <v>2.8947842336055334E-2</v>
      </c>
    </row>
    <row r="20" spans="1:16" ht="20.100000000000001" customHeight="1" x14ac:dyDescent="0.25">
      <c r="A20" s="8" t="s">
        <v>189</v>
      </c>
      <c r="B20" s="19">
        <v>14728.880000000001</v>
      </c>
      <c r="C20" s="140">
        <v>11509.58</v>
      </c>
      <c r="D20" s="247">
        <f t="shared" si="2"/>
        <v>3.0781359698280466E-2</v>
      </c>
      <c r="E20" s="215">
        <f t="shared" si="3"/>
        <v>2.3465774703624209E-2</v>
      </c>
      <c r="F20" s="52">
        <f t="shared" si="4"/>
        <v>-0.21857059056764674</v>
      </c>
      <c r="H20" s="19">
        <v>2639.2090000000003</v>
      </c>
      <c r="I20" s="140">
        <v>2154.1949999999997</v>
      </c>
      <c r="J20" s="247">
        <f t="shared" si="5"/>
        <v>2.1960537800353772E-2</v>
      </c>
      <c r="K20" s="215">
        <f t="shared" si="6"/>
        <v>1.717168574556022E-2</v>
      </c>
      <c r="L20" s="52">
        <f t="shared" si="7"/>
        <v>-0.18377248637754742</v>
      </c>
      <c r="N20" s="27">
        <f t="shared" si="0"/>
        <v>1.7918599377549413</v>
      </c>
      <c r="O20" s="152">
        <f t="shared" si="1"/>
        <v>1.8716538744246094</v>
      </c>
      <c r="P20" s="52">
        <f t="shared" si="8"/>
        <v>4.4531347003406718E-2</v>
      </c>
    </row>
    <row r="21" spans="1:16" ht="20.100000000000001" customHeight="1" x14ac:dyDescent="0.25">
      <c r="A21" s="8" t="s">
        <v>172</v>
      </c>
      <c r="B21" s="19">
        <v>9166.0099999999984</v>
      </c>
      <c r="C21" s="140">
        <v>8057.3999999999987</v>
      </c>
      <c r="D21" s="247">
        <f t="shared" si="2"/>
        <v>1.9155716579131316E-2</v>
      </c>
      <c r="E21" s="215">
        <f t="shared" si="3"/>
        <v>1.6427457222329717E-2</v>
      </c>
      <c r="F21" s="52">
        <f t="shared" si="4"/>
        <v>-0.12094793699766855</v>
      </c>
      <c r="H21" s="19">
        <v>1962.1609999999998</v>
      </c>
      <c r="I21" s="140">
        <v>1734.6800000000003</v>
      </c>
      <c r="J21" s="247">
        <f t="shared" si="5"/>
        <v>1.6326903557421921E-2</v>
      </c>
      <c r="K21" s="215">
        <f t="shared" si="6"/>
        <v>1.3827615340815669E-2</v>
      </c>
      <c r="L21" s="52">
        <f t="shared" si="7"/>
        <v>-0.11593391164129731</v>
      </c>
      <c r="N21" s="27">
        <f t="shared" si="0"/>
        <v>2.140692624162531</v>
      </c>
      <c r="O21" s="152">
        <f t="shared" si="1"/>
        <v>2.152902921537966</v>
      </c>
      <c r="P21" s="52">
        <f t="shared" si="8"/>
        <v>5.7039003346927662E-3</v>
      </c>
    </row>
    <row r="22" spans="1:16" ht="20.100000000000001" customHeight="1" x14ac:dyDescent="0.25">
      <c r="A22" s="8" t="s">
        <v>192</v>
      </c>
      <c r="B22" s="19">
        <v>11929.73</v>
      </c>
      <c r="C22" s="140">
        <v>5996.3</v>
      </c>
      <c r="D22" s="247">
        <f t="shared" si="2"/>
        <v>2.4931516193584805E-2</v>
      </c>
      <c r="E22" s="215">
        <f t="shared" si="3"/>
        <v>1.2225278842089968E-2</v>
      </c>
      <c r="F22" s="52">
        <f t="shared" si="4"/>
        <v>-0.49736498646658389</v>
      </c>
      <c r="H22" s="19">
        <v>3053.2119999999995</v>
      </c>
      <c r="I22" s="140">
        <v>1611.4990000000005</v>
      </c>
      <c r="J22" s="247">
        <f t="shared" si="5"/>
        <v>2.5405406520852925E-2</v>
      </c>
      <c r="K22" s="215">
        <f t="shared" si="6"/>
        <v>1.2845705429306334E-2</v>
      </c>
      <c r="L22" s="52">
        <f t="shared" si="7"/>
        <v>-0.47219551082597583</v>
      </c>
      <c r="N22" s="27">
        <f t="shared" si="0"/>
        <v>2.5593303452802365</v>
      </c>
      <c r="O22" s="152">
        <f t="shared" si="1"/>
        <v>2.687488951520105</v>
      </c>
      <c r="P22" s="52">
        <f t="shared" si="8"/>
        <v>5.0075054389211983E-2</v>
      </c>
    </row>
    <row r="23" spans="1:16" ht="20.100000000000001" customHeight="1" x14ac:dyDescent="0.25">
      <c r="A23" s="8" t="s">
        <v>161</v>
      </c>
      <c r="B23" s="19">
        <v>6006.3600000000006</v>
      </c>
      <c r="C23" s="140">
        <v>4327.6200000000008</v>
      </c>
      <c r="D23" s="247">
        <f t="shared" si="2"/>
        <v>1.2552477013687658E-2</v>
      </c>
      <c r="E23" s="215">
        <f t="shared" si="3"/>
        <v>8.8231678239256532E-3</v>
      </c>
      <c r="F23" s="52">
        <f t="shared" si="4"/>
        <v>-0.27949373663916244</v>
      </c>
      <c r="H23" s="19">
        <v>1647.5240000000003</v>
      </c>
      <c r="I23" s="140">
        <v>1407.2280000000001</v>
      </c>
      <c r="J23" s="247">
        <f t="shared" si="5"/>
        <v>1.3708847264081796E-2</v>
      </c>
      <c r="K23" s="215">
        <f t="shared" si="6"/>
        <v>1.1217404639948204E-2</v>
      </c>
      <c r="L23" s="52">
        <f t="shared" si="7"/>
        <v>-0.14585280700008027</v>
      </c>
      <c r="N23" s="27">
        <f t="shared" si="0"/>
        <v>2.7429657895963615</v>
      </c>
      <c r="O23" s="152">
        <f t="shared" si="1"/>
        <v>3.2517365203044624</v>
      </c>
      <c r="P23" s="52">
        <f t="shared" si="8"/>
        <v>0.18548198181610151</v>
      </c>
    </row>
    <row r="24" spans="1:16" ht="20.100000000000001" customHeight="1" x14ac:dyDescent="0.25">
      <c r="A24" s="8" t="s">
        <v>160</v>
      </c>
      <c r="B24" s="19">
        <v>3685.36</v>
      </c>
      <c r="C24" s="140">
        <v>3561.9400000000005</v>
      </c>
      <c r="D24" s="247">
        <f t="shared" si="2"/>
        <v>7.7019020983031226E-3</v>
      </c>
      <c r="E24" s="215">
        <f t="shared" si="3"/>
        <v>7.26209657935626E-3</v>
      </c>
      <c r="F24" s="52">
        <f t="shared" si="4"/>
        <v>-3.3489265634836111E-2</v>
      </c>
      <c r="H24" s="19">
        <v>1125.3680000000002</v>
      </c>
      <c r="I24" s="140">
        <v>1403.0819999999999</v>
      </c>
      <c r="J24" s="247">
        <f t="shared" si="5"/>
        <v>9.3640505557947579E-3</v>
      </c>
      <c r="K24" s="215">
        <f t="shared" si="6"/>
        <v>1.1184355724181017E-2</v>
      </c>
      <c r="L24" s="52">
        <f t="shared" si="7"/>
        <v>0.24677616566314278</v>
      </c>
      <c r="N24" s="27">
        <f t="shared" si="0"/>
        <v>3.0536175570364903</v>
      </c>
      <c r="O24" s="152">
        <f t="shared" si="1"/>
        <v>3.9390949875629566</v>
      </c>
      <c r="P24" s="52">
        <f t="shared" si="8"/>
        <v>0.28997653242006333</v>
      </c>
    </row>
    <row r="25" spans="1:16" ht="20.100000000000001" customHeight="1" x14ac:dyDescent="0.25">
      <c r="A25" s="8" t="s">
        <v>196</v>
      </c>
      <c r="B25" s="19">
        <v>4792.37</v>
      </c>
      <c r="C25" s="140">
        <v>5133.829999999999</v>
      </c>
      <c r="D25" s="247">
        <f t="shared" si="2"/>
        <v>1.0015402717467203E-2</v>
      </c>
      <c r="E25" s="215">
        <f t="shared" si="3"/>
        <v>1.0466871783914535E-2</v>
      </c>
      <c r="F25" s="52">
        <f t="shared" ref="F25:F27" si="9">(C25-B25)/B25</f>
        <v>7.1250759019023807E-2</v>
      </c>
      <c r="H25" s="19">
        <v>1192.6090000000002</v>
      </c>
      <c r="I25" s="140">
        <v>1314.0520000000004</v>
      </c>
      <c r="J25" s="247">
        <f t="shared" si="5"/>
        <v>9.9235547565736971E-3</v>
      </c>
      <c r="K25" s="215">
        <f t="shared" si="6"/>
        <v>1.0474672904414367E-2</v>
      </c>
      <c r="L25" s="52">
        <f t="shared" ref="L25:L29" si="10">(I25-H25)/H25</f>
        <v>0.10182968600773615</v>
      </c>
      <c r="N25" s="27">
        <f t="shared" si="0"/>
        <v>2.4885578534211676</v>
      </c>
      <c r="O25" s="152">
        <f t="shared" si="1"/>
        <v>2.5595939094204532</v>
      </c>
      <c r="P25" s="52">
        <f t="shared" ref="P25:P29" si="11">(O25-N25)/N25</f>
        <v>2.8545069145821972E-2</v>
      </c>
    </row>
    <row r="26" spans="1:16" ht="20.100000000000001" customHeight="1" x14ac:dyDescent="0.25">
      <c r="A26" s="8" t="s">
        <v>198</v>
      </c>
      <c r="B26" s="19">
        <v>6641.7</v>
      </c>
      <c r="C26" s="140">
        <v>4241.83</v>
      </c>
      <c r="D26" s="247">
        <f t="shared" si="2"/>
        <v>1.3880251363855864E-2</v>
      </c>
      <c r="E26" s="215">
        <f t="shared" si="3"/>
        <v>8.6482588514154527E-3</v>
      </c>
      <c r="F26" s="52">
        <f t="shared" si="9"/>
        <v>-0.36133369468660131</v>
      </c>
      <c r="H26" s="19">
        <v>1864.5619999999999</v>
      </c>
      <c r="I26" s="140">
        <v>1282.7989999999998</v>
      </c>
      <c r="J26" s="247">
        <f t="shared" si="5"/>
        <v>1.5514794122823628E-2</v>
      </c>
      <c r="K26" s="215">
        <f t="shared" si="6"/>
        <v>1.0225546574343967E-2</v>
      </c>
      <c r="L26" s="52">
        <f t="shared" si="10"/>
        <v>-0.31201054188597654</v>
      </c>
      <c r="N26" s="27">
        <f t="shared" si="0"/>
        <v>2.8073565502808018</v>
      </c>
      <c r="O26" s="152">
        <f t="shared" si="1"/>
        <v>3.0241640989855787</v>
      </c>
      <c r="P26" s="52">
        <f t="shared" si="11"/>
        <v>7.7228362276637444E-2</v>
      </c>
    </row>
    <row r="27" spans="1:16" ht="20.100000000000001" customHeight="1" x14ac:dyDescent="0.25">
      <c r="A27" s="8" t="s">
        <v>200</v>
      </c>
      <c r="B27" s="19">
        <v>2391.6299999999997</v>
      </c>
      <c r="C27" s="140">
        <v>3794.9099999999994</v>
      </c>
      <c r="D27" s="247">
        <f t="shared" si="2"/>
        <v>4.9981820270922498E-3</v>
      </c>
      <c r="E27" s="215">
        <f t="shared" si="3"/>
        <v>7.7370766857288043E-3</v>
      </c>
      <c r="F27" s="52">
        <f t="shared" si="9"/>
        <v>0.58674627764328091</v>
      </c>
      <c r="H27" s="19">
        <v>620.24700000000007</v>
      </c>
      <c r="I27" s="140">
        <v>1022.282</v>
      </c>
      <c r="J27" s="247">
        <f t="shared" si="5"/>
        <v>5.1610000151772846E-3</v>
      </c>
      <c r="K27" s="215">
        <f t="shared" si="6"/>
        <v>8.1488933208659353E-3</v>
      </c>
      <c r="L27" s="52">
        <f t="shared" si="10"/>
        <v>0.64818531971940196</v>
      </c>
      <c r="N27" s="27">
        <f t="shared" si="0"/>
        <v>2.5934070069366921</v>
      </c>
      <c r="O27" s="152">
        <f t="shared" si="1"/>
        <v>2.6938240959601156</v>
      </c>
      <c r="P27" s="52">
        <f t="shared" si="11"/>
        <v>3.872014255951102E-2</v>
      </c>
    </row>
    <row r="28" spans="1:16" ht="20.100000000000001" customHeight="1" x14ac:dyDescent="0.25">
      <c r="A28" s="8" t="s">
        <v>195</v>
      </c>
      <c r="B28" s="19">
        <v>4062.7000000000003</v>
      </c>
      <c r="C28" s="140">
        <v>4056.18</v>
      </c>
      <c r="D28" s="247">
        <f t="shared" si="2"/>
        <v>8.4904914729568067E-3</v>
      </c>
      <c r="E28" s="215">
        <f t="shared" si="3"/>
        <v>8.2697549378297416E-3</v>
      </c>
      <c r="F28" s="52">
        <f t="shared" ref="F28:F29" si="12">(C28-B28)/B28</f>
        <v>-1.6048440692151614E-3</v>
      </c>
      <c r="H28" s="19">
        <v>1190.8489999999999</v>
      </c>
      <c r="I28" s="140">
        <v>950.05699999999979</v>
      </c>
      <c r="J28" s="247">
        <f t="shared" si="5"/>
        <v>9.9089100101634568E-3</v>
      </c>
      <c r="K28" s="215">
        <f t="shared" si="6"/>
        <v>7.5731678164556613E-3</v>
      </c>
      <c r="L28" s="52">
        <f t="shared" si="10"/>
        <v>-0.20220195843469671</v>
      </c>
      <c r="N28" s="27">
        <f t="shared" si="0"/>
        <v>2.931176311320058</v>
      </c>
      <c r="O28" s="152">
        <f t="shared" si="1"/>
        <v>2.3422456597093815</v>
      </c>
      <c r="P28" s="52">
        <f t="shared" si="11"/>
        <v>-0.20091955892801652</v>
      </c>
    </row>
    <row r="29" spans="1:16" ht="20.100000000000001" customHeight="1" x14ac:dyDescent="0.25">
      <c r="A29" s="8" t="s">
        <v>159</v>
      </c>
      <c r="B29" s="19">
        <v>509.11</v>
      </c>
      <c r="C29" s="140">
        <v>452.24000000000007</v>
      </c>
      <c r="D29" s="247">
        <f t="shared" si="2"/>
        <v>1.0639707863728653E-3</v>
      </c>
      <c r="E29" s="215">
        <f t="shared" si="3"/>
        <v>9.2202860156209124E-4</v>
      </c>
      <c r="F29" s="52">
        <f t="shared" si="12"/>
        <v>-0.11170473964369183</v>
      </c>
      <c r="H29" s="19">
        <v>897.53399999999999</v>
      </c>
      <c r="I29" s="140">
        <v>859.70699999999999</v>
      </c>
      <c r="J29" s="247">
        <f t="shared" si="5"/>
        <v>7.4682714912319261E-3</v>
      </c>
      <c r="K29" s="215">
        <f t="shared" si="6"/>
        <v>6.8529629106270978E-3</v>
      </c>
      <c r="L29" s="52">
        <f t="shared" si="10"/>
        <v>-4.2145478611395219E-2</v>
      </c>
      <c r="N29" s="27">
        <f t="shared" si="0"/>
        <v>17.629471037693229</v>
      </c>
      <c r="O29" s="152">
        <f t="shared" si="1"/>
        <v>19.009972580930476</v>
      </c>
      <c r="P29" s="52">
        <f t="shared" si="11"/>
        <v>7.8306464231718831E-2</v>
      </c>
    </row>
    <row r="30" spans="1:16" ht="20.100000000000001" customHeight="1" x14ac:dyDescent="0.25">
      <c r="A30" s="8" t="s">
        <v>166</v>
      </c>
      <c r="B30" s="19">
        <v>6389.49</v>
      </c>
      <c r="C30" s="140">
        <v>3340.3500000000004</v>
      </c>
      <c r="D30" s="247">
        <f t="shared" si="2"/>
        <v>1.3353166702326724E-2</v>
      </c>
      <c r="E30" s="215">
        <f t="shared" si="3"/>
        <v>6.8103180594992286E-3</v>
      </c>
      <c r="F30" s="52">
        <f t="shared" ref="F30" si="13">(C30-B30)/B30</f>
        <v>-0.47721179624664872</v>
      </c>
      <c r="H30" s="19">
        <v>1483.0720000000001</v>
      </c>
      <c r="I30" s="140">
        <v>829.33900000000006</v>
      </c>
      <c r="J30" s="247">
        <f t="shared" si="5"/>
        <v>1.2340462129617726E-2</v>
      </c>
      <c r="K30" s="215">
        <f t="shared" si="6"/>
        <v>6.6108911609845762E-3</v>
      </c>
      <c r="L30" s="52">
        <f t="shared" ref="L30" si="14">(I30-H30)/H30</f>
        <v>-0.44079653583912315</v>
      </c>
      <c r="N30" s="27">
        <f t="shared" si="0"/>
        <v>2.3211117006208637</v>
      </c>
      <c r="O30" s="152">
        <f t="shared" si="1"/>
        <v>2.4827907255227744</v>
      </c>
      <c r="P30" s="52">
        <f t="shared" ref="P30" si="15">(O30-N30)/N30</f>
        <v>6.9655857087215528E-2</v>
      </c>
    </row>
    <row r="31" spans="1:16" ht="20.100000000000001" customHeight="1" x14ac:dyDescent="0.25">
      <c r="A31" s="8" t="s">
        <v>169</v>
      </c>
      <c r="B31" s="19">
        <v>1745.4300000000003</v>
      </c>
      <c r="C31" s="140">
        <v>2806.9299999999994</v>
      </c>
      <c r="D31" s="247">
        <f t="shared" si="2"/>
        <v>3.6477117512105249E-3</v>
      </c>
      <c r="E31" s="215">
        <f t="shared" si="3"/>
        <v>5.722779370649831E-3</v>
      </c>
      <c r="F31" s="52">
        <f t="shared" ref="F31:F32" si="16">(C31-B31)/B31</f>
        <v>0.60815959391095542</v>
      </c>
      <c r="H31" s="19">
        <v>519.94499999999994</v>
      </c>
      <c r="I31" s="140">
        <v>819.51099999999997</v>
      </c>
      <c r="J31" s="247">
        <f t="shared" si="5"/>
        <v>4.3263992456091726E-3</v>
      </c>
      <c r="K31" s="215">
        <f t="shared" si="6"/>
        <v>6.5325494474872525E-3</v>
      </c>
      <c r="L31" s="52">
        <f t="shared" ref="L31:L32" si="17">(I31-H31)/H31</f>
        <v>0.57614940041735196</v>
      </c>
      <c r="N31" s="27">
        <f t="shared" si="0"/>
        <v>2.9788934531891846</v>
      </c>
      <c r="O31" s="152">
        <f t="shared" si="1"/>
        <v>2.919598992493579</v>
      </c>
      <c r="P31" s="52">
        <f t="shared" ref="P31:P32" si="18">(O31-N31)/N31</f>
        <v>-1.9904861193382174E-2</v>
      </c>
    </row>
    <row r="32" spans="1:16" ht="20.100000000000001" customHeight="1" thickBot="1" x14ac:dyDescent="0.3">
      <c r="A32" s="8" t="s">
        <v>17</v>
      </c>
      <c r="B32" s="19">
        <f>B33-SUM(B7:B31)</f>
        <v>36723.359999999811</v>
      </c>
      <c r="C32" s="140">
        <f>C33-SUM(C7:C31)</f>
        <v>35868.4099999998</v>
      </c>
      <c r="D32" s="247">
        <f t="shared" si="2"/>
        <v>7.6746837063608297E-2</v>
      </c>
      <c r="E32" s="215">
        <f t="shared" si="3"/>
        <v>7.3128648311859931E-2</v>
      </c>
      <c r="F32" s="52">
        <f t="shared" si="16"/>
        <v>-2.3280821798441539E-2</v>
      </c>
      <c r="H32" s="19">
        <f>H33-SUM(H7:H31)</f>
        <v>9356.6539999999513</v>
      </c>
      <c r="I32" s="140">
        <f>I33-SUM(I7:I31)</f>
        <v>9312.9760000000097</v>
      </c>
      <c r="J32" s="247">
        <f t="shared" si="5"/>
        <v>7.7855582430883738E-2</v>
      </c>
      <c r="K32" s="215">
        <f t="shared" si="6"/>
        <v>7.4236314367058048E-2</v>
      </c>
      <c r="L32" s="52">
        <f t="shared" si="17"/>
        <v>-4.6681217452245113E-3</v>
      </c>
      <c r="N32" s="27">
        <f t="shared" si="0"/>
        <v>2.5478752488879013</v>
      </c>
      <c r="O32" s="152">
        <f t="shared" si="1"/>
        <v>2.5964284449742996</v>
      </c>
      <c r="P32" s="52">
        <f t="shared" si="18"/>
        <v>1.9056347483100217E-2</v>
      </c>
    </row>
    <row r="33" spans="1:16" ht="26.25" customHeight="1" thickBot="1" x14ac:dyDescent="0.3">
      <c r="A33" s="12" t="s">
        <v>18</v>
      </c>
      <c r="B33" s="17">
        <v>478499.97999999975</v>
      </c>
      <c r="C33" s="145">
        <v>490483.69999999978</v>
      </c>
      <c r="D33" s="243">
        <f>SUM(D7:D32)</f>
        <v>1</v>
      </c>
      <c r="E33" s="244">
        <f>SUM(E7:E32)</f>
        <v>1</v>
      </c>
      <c r="F33" s="57">
        <f t="shared" si="4"/>
        <v>2.5044347964236147E-2</v>
      </c>
      <c r="G33" s="1"/>
      <c r="H33" s="17">
        <v>120179.61599999997</v>
      </c>
      <c r="I33" s="145">
        <v>125450.40900000001</v>
      </c>
      <c r="J33" s="243">
        <f>SUM(J7:J32)</f>
        <v>0.99999999999999989</v>
      </c>
      <c r="K33" s="244">
        <f>SUM(K7:K32)</f>
        <v>0.99999999999999989</v>
      </c>
      <c r="L33" s="57">
        <f t="shared" si="7"/>
        <v>4.3857628901061312E-2</v>
      </c>
      <c r="N33" s="29">
        <f t="shared" si="0"/>
        <v>2.5115908259808082</v>
      </c>
      <c r="O33" s="146">
        <f t="shared" si="1"/>
        <v>2.5576876255011136</v>
      </c>
      <c r="P33" s="57">
        <f t="shared" si="8"/>
        <v>1.8353626332547238E-2</v>
      </c>
    </row>
    <row r="35" spans="1:16" ht="15.75" thickBot="1" x14ac:dyDescent="0.3"/>
    <row r="36" spans="1:16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6" x14ac:dyDescent="0.25">
      <c r="A37" s="359"/>
      <c r="B37" s="353" t="str">
        <f>B5</f>
        <v>jan-ago</v>
      </c>
      <c r="C37" s="347"/>
      <c r="D37" s="353" t="str">
        <f>B5</f>
        <v>jan-ago</v>
      </c>
      <c r="E37" s="347"/>
      <c r="F37" s="131" t="str">
        <f>F5</f>
        <v>2023/2022</v>
      </c>
      <c r="H37" s="342" t="str">
        <f>B5</f>
        <v>jan-ago</v>
      </c>
      <c r="I37" s="347"/>
      <c r="J37" s="353" t="str">
        <f>B5</f>
        <v>jan-ago</v>
      </c>
      <c r="K37" s="343"/>
      <c r="L37" s="131" t="str">
        <f>L5</f>
        <v>2023/2022</v>
      </c>
      <c r="N37" s="342" t="str">
        <f>B5</f>
        <v>jan-ago</v>
      </c>
      <c r="O37" s="343"/>
      <c r="P37" s="131" t="str">
        <f>P5</f>
        <v>2023/2022</v>
      </c>
    </row>
    <row r="38" spans="1:16" ht="19.5" customHeight="1" thickBot="1" x14ac:dyDescent="0.3">
      <c r="A38" s="360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193</v>
      </c>
      <c r="B39" s="39">
        <v>39546.999999999993</v>
      </c>
      <c r="C39" s="147">
        <v>45891.82</v>
      </c>
      <c r="D39" s="247">
        <f t="shared" ref="D39:D61" si="19">B39/$B$62</f>
        <v>0.21358216670188829</v>
      </c>
      <c r="E39" s="246">
        <f t="shared" ref="E39:E61" si="20">C39/$C$62</f>
        <v>0.24261358427820584</v>
      </c>
      <c r="F39" s="52">
        <f>(C39-B39)/B39</f>
        <v>0.16043745416845798</v>
      </c>
      <c r="H39" s="39">
        <v>9453.9940000000024</v>
      </c>
      <c r="I39" s="147">
        <v>11257.901000000003</v>
      </c>
      <c r="J39" s="247">
        <f t="shared" ref="J39:J61" si="21">H39/$H$62</f>
        <v>0.21940523320570118</v>
      </c>
      <c r="K39" s="246">
        <f t="shared" ref="K39:K61" si="22">I39/$I$62</f>
        <v>0.24964536984594923</v>
      </c>
      <c r="L39" s="52">
        <f>(I39-H39)/H39</f>
        <v>0.19080898507022542</v>
      </c>
      <c r="N39" s="27">
        <f t="shared" ref="N39:N62" si="23">(H39/B39)*10</f>
        <v>2.3905717247831704</v>
      </c>
      <c r="O39" s="151">
        <f t="shared" ref="O39:O62" si="24">(I39/C39)*10</f>
        <v>2.4531389254119809</v>
      </c>
      <c r="P39" s="61">
        <f t="shared" si="8"/>
        <v>2.6172484171954918E-2</v>
      </c>
    </row>
    <row r="40" spans="1:16" ht="20.100000000000001" customHeight="1" x14ac:dyDescent="0.25">
      <c r="A40" s="38" t="s">
        <v>194</v>
      </c>
      <c r="B40" s="19">
        <v>44006.399999999994</v>
      </c>
      <c r="C40" s="140">
        <v>41220.420000000013</v>
      </c>
      <c r="D40" s="247">
        <f t="shared" si="19"/>
        <v>0.23766612538877732</v>
      </c>
      <c r="E40" s="215">
        <f t="shared" si="20"/>
        <v>0.2179175687879244</v>
      </c>
      <c r="F40" s="52">
        <f t="shared" ref="F40:F62" si="25">(C40-B40)/B40</f>
        <v>-6.3308518760907095E-2</v>
      </c>
      <c r="H40" s="19">
        <v>10041.73</v>
      </c>
      <c r="I40" s="140">
        <v>9525.4039999999968</v>
      </c>
      <c r="J40" s="247">
        <f t="shared" si="21"/>
        <v>0.23304522008779413</v>
      </c>
      <c r="K40" s="215">
        <f t="shared" si="22"/>
        <v>0.21122703108795171</v>
      </c>
      <c r="L40" s="52">
        <f t="shared" ref="L40:L62" si="26">(I40-H40)/H40</f>
        <v>-5.1418032550168427E-2</v>
      </c>
      <c r="N40" s="27">
        <f t="shared" si="23"/>
        <v>2.281879453897615</v>
      </c>
      <c r="O40" s="152">
        <f t="shared" si="24"/>
        <v>2.3108459350972148</v>
      </c>
      <c r="P40" s="52">
        <f t="shared" si="8"/>
        <v>1.2694132965754579E-2</v>
      </c>
    </row>
    <row r="41" spans="1:16" ht="20.100000000000001" customHeight="1" x14ac:dyDescent="0.25">
      <c r="A41" s="38" t="s">
        <v>191</v>
      </c>
      <c r="B41" s="19">
        <v>11726.249999999998</v>
      </c>
      <c r="C41" s="140">
        <v>22265.180000000008</v>
      </c>
      <c r="D41" s="247">
        <f t="shared" si="19"/>
        <v>6.3330161132020571E-2</v>
      </c>
      <c r="E41" s="215">
        <f t="shared" si="20"/>
        <v>0.11770801690583256</v>
      </c>
      <c r="F41" s="52">
        <f t="shared" si="25"/>
        <v>0.89874682869630196</v>
      </c>
      <c r="H41" s="19">
        <v>2724.2840000000006</v>
      </c>
      <c r="I41" s="140">
        <v>5335.8160000000007</v>
      </c>
      <c r="J41" s="247">
        <f t="shared" si="21"/>
        <v>6.322430142631362E-2</v>
      </c>
      <c r="K41" s="215">
        <f t="shared" si="22"/>
        <v>0.1183223905370933</v>
      </c>
      <c r="L41" s="52">
        <f t="shared" si="26"/>
        <v>0.95861224453838134</v>
      </c>
      <c r="N41" s="27">
        <f t="shared" si="23"/>
        <v>2.3232354759620519</v>
      </c>
      <c r="O41" s="152">
        <f t="shared" si="24"/>
        <v>2.3964845557053653</v>
      </c>
      <c r="P41" s="52">
        <f t="shared" si="8"/>
        <v>3.1528908929466547E-2</v>
      </c>
    </row>
    <row r="42" spans="1:16" ht="20.100000000000001" customHeight="1" x14ac:dyDescent="0.25">
      <c r="A42" s="38" t="s">
        <v>197</v>
      </c>
      <c r="B42" s="19">
        <v>18730.52</v>
      </c>
      <c r="C42" s="140">
        <v>22076.839999999997</v>
      </c>
      <c r="D42" s="247">
        <f t="shared" si="19"/>
        <v>0.10115824323091646</v>
      </c>
      <c r="E42" s="215">
        <f t="shared" si="20"/>
        <v>0.11671233091074759</v>
      </c>
      <c r="F42" s="52">
        <f t="shared" si="25"/>
        <v>0.1786560116857405</v>
      </c>
      <c r="H42" s="19">
        <v>3625.4169999999995</v>
      </c>
      <c r="I42" s="140">
        <v>4411.0630000000001</v>
      </c>
      <c r="J42" s="247">
        <f t="shared" si="21"/>
        <v>8.4137504461385668E-2</v>
      </c>
      <c r="K42" s="215">
        <f t="shared" si="22"/>
        <v>9.7815876516304592E-2</v>
      </c>
      <c r="L42" s="52">
        <f t="shared" si="26"/>
        <v>0.2167050024866107</v>
      </c>
      <c r="N42" s="27">
        <f t="shared" si="23"/>
        <v>1.9355666580532733</v>
      </c>
      <c r="O42" s="152">
        <f t="shared" si="24"/>
        <v>1.9980499926619939</v>
      </c>
      <c r="P42" s="52">
        <f t="shared" si="8"/>
        <v>3.2281675419829854E-2</v>
      </c>
    </row>
    <row r="43" spans="1:16" ht="20.100000000000001" customHeight="1" x14ac:dyDescent="0.25">
      <c r="A43" s="38" t="s">
        <v>190</v>
      </c>
      <c r="B43" s="19">
        <v>16777</v>
      </c>
      <c r="C43" s="140">
        <v>14569.3</v>
      </c>
      <c r="D43" s="247">
        <f t="shared" si="19"/>
        <v>9.0607833988863379E-2</v>
      </c>
      <c r="E43" s="215">
        <f t="shared" si="20"/>
        <v>7.7022660975844148E-2</v>
      </c>
      <c r="F43" s="52">
        <f t="shared" si="25"/>
        <v>-0.13159086845085538</v>
      </c>
      <c r="H43" s="19">
        <v>4459.7479999999996</v>
      </c>
      <c r="I43" s="140">
        <v>4036.268</v>
      </c>
      <c r="J43" s="247">
        <f t="shared" si="21"/>
        <v>0.10350038829923724</v>
      </c>
      <c r="K43" s="215">
        <f t="shared" si="22"/>
        <v>8.9504750277815515E-2</v>
      </c>
      <c r="L43" s="52">
        <f t="shared" si="26"/>
        <v>-9.4956037874785668E-2</v>
      </c>
      <c r="N43" s="27">
        <f t="shared" si="23"/>
        <v>2.65825117720689</v>
      </c>
      <c r="O43" s="152">
        <f t="shared" si="24"/>
        <v>2.7703925377334531</v>
      </c>
      <c r="P43" s="52">
        <f t="shared" ref="P43:P50" si="27">(O43-N43)/N43</f>
        <v>4.2186141583653365E-2</v>
      </c>
    </row>
    <row r="44" spans="1:16" ht="20.100000000000001" customHeight="1" x14ac:dyDescent="0.25">
      <c r="A44" s="38" t="s">
        <v>189</v>
      </c>
      <c r="B44" s="19">
        <v>14728.880000000001</v>
      </c>
      <c r="C44" s="140">
        <v>11509.58</v>
      </c>
      <c r="D44" s="247">
        <f t="shared" si="19"/>
        <v>7.9546516891094363E-2</v>
      </c>
      <c r="E44" s="215">
        <f t="shared" si="20"/>
        <v>6.0847019301844038E-2</v>
      </c>
      <c r="F44" s="52">
        <f t="shared" ref="F44:F55" si="28">(C44-B44)/B44</f>
        <v>-0.21857059056764674</v>
      </c>
      <c r="H44" s="19">
        <v>2639.2090000000003</v>
      </c>
      <c r="I44" s="140">
        <v>2154.1949999999997</v>
      </c>
      <c r="J44" s="247">
        <f t="shared" si="21"/>
        <v>6.1249908358687911E-2</v>
      </c>
      <c r="K44" s="215">
        <f t="shared" si="22"/>
        <v>4.7769544917413503E-2</v>
      </c>
      <c r="L44" s="52">
        <f t="shared" ref="L44:L55" si="29">(I44-H44)/H44</f>
        <v>-0.18377248637754742</v>
      </c>
      <c r="N44" s="27">
        <f t="shared" si="23"/>
        <v>1.7918599377549413</v>
      </c>
      <c r="O44" s="152">
        <f t="shared" si="24"/>
        <v>1.8716538744246094</v>
      </c>
      <c r="P44" s="52">
        <f t="shared" si="27"/>
        <v>4.4531347003406718E-2</v>
      </c>
    </row>
    <row r="45" spans="1:16" ht="20.100000000000001" customHeight="1" x14ac:dyDescent="0.25">
      <c r="A45" s="38" t="s">
        <v>192</v>
      </c>
      <c r="B45" s="19">
        <v>11929.73</v>
      </c>
      <c r="C45" s="140">
        <v>5996.3</v>
      </c>
      <c r="D45" s="247">
        <f t="shared" si="19"/>
        <v>6.4429099086366043E-2</v>
      </c>
      <c r="E45" s="215">
        <f t="shared" si="20"/>
        <v>3.1700286356204782E-2</v>
      </c>
      <c r="F45" s="52">
        <f t="shared" si="28"/>
        <v>-0.49736498646658389</v>
      </c>
      <c r="H45" s="19">
        <v>3053.2119999999995</v>
      </c>
      <c r="I45" s="140">
        <v>1611.4990000000005</v>
      </c>
      <c r="J45" s="247">
        <f t="shared" si="21"/>
        <v>7.0857956001076902E-2</v>
      </c>
      <c r="K45" s="215">
        <f t="shared" si="22"/>
        <v>3.5735192897981369E-2</v>
      </c>
      <c r="L45" s="52">
        <f t="shared" si="29"/>
        <v>-0.47219551082597583</v>
      </c>
      <c r="N45" s="27">
        <f t="shared" si="23"/>
        <v>2.5593303452802365</v>
      </c>
      <c r="O45" s="152">
        <f t="shared" si="24"/>
        <v>2.687488951520105</v>
      </c>
      <c r="P45" s="52">
        <f t="shared" si="27"/>
        <v>5.0075054389211983E-2</v>
      </c>
    </row>
    <row r="46" spans="1:16" ht="20.100000000000001" customHeight="1" x14ac:dyDescent="0.25">
      <c r="A46" s="38" t="s">
        <v>196</v>
      </c>
      <c r="B46" s="19">
        <v>4792.37</v>
      </c>
      <c r="C46" s="140">
        <v>5133.829999999999</v>
      </c>
      <c r="D46" s="247">
        <f t="shared" si="19"/>
        <v>2.5882235523228776E-2</v>
      </c>
      <c r="E46" s="215">
        <f t="shared" si="20"/>
        <v>2.71407169594708E-2</v>
      </c>
      <c r="F46" s="52">
        <f t="shared" si="28"/>
        <v>7.1250759019023807E-2</v>
      </c>
      <c r="H46" s="19">
        <v>1192.6090000000002</v>
      </c>
      <c r="I46" s="140">
        <v>1314.0520000000004</v>
      </c>
      <c r="J46" s="247">
        <f t="shared" si="21"/>
        <v>2.7677683714228934E-2</v>
      </c>
      <c r="K46" s="215">
        <f t="shared" si="22"/>
        <v>2.91392682824986E-2</v>
      </c>
      <c r="L46" s="52">
        <f t="shared" si="29"/>
        <v>0.10182968600773615</v>
      </c>
      <c r="N46" s="27">
        <f t="shared" si="23"/>
        <v>2.4885578534211676</v>
      </c>
      <c r="O46" s="152">
        <f t="shared" si="24"/>
        <v>2.5595939094204532</v>
      </c>
      <c r="P46" s="52">
        <f t="shared" si="27"/>
        <v>2.8545069145821972E-2</v>
      </c>
    </row>
    <row r="47" spans="1:16" ht="20.100000000000001" customHeight="1" x14ac:dyDescent="0.25">
      <c r="A47" s="38" t="s">
        <v>198</v>
      </c>
      <c r="B47" s="19">
        <v>6641.7</v>
      </c>
      <c r="C47" s="140">
        <v>4241.83</v>
      </c>
      <c r="D47" s="247">
        <f t="shared" si="19"/>
        <v>3.5869944030746496E-2</v>
      </c>
      <c r="E47" s="215">
        <f t="shared" si="20"/>
        <v>2.2425033049437174E-2</v>
      </c>
      <c r="F47" s="52">
        <f t="shared" si="28"/>
        <v>-0.36133369468660131</v>
      </c>
      <c r="H47" s="19">
        <v>1864.5619999999999</v>
      </c>
      <c r="I47" s="140">
        <v>1282.7989999999998</v>
      </c>
      <c r="J47" s="247">
        <f t="shared" si="21"/>
        <v>4.3272151477617662E-2</v>
      </c>
      <c r="K47" s="215">
        <f t="shared" si="22"/>
        <v>2.8446229078849927E-2</v>
      </c>
      <c r="L47" s="52">
        <f t="shared" si="29"/>
        <v>-0.31201054188597654</v>
      </c>
      <c r="N47" s="27">
        <f t="shared" si="23"/>
        <v>2.8073565502808018</v>
      </c>
      <c r="O47" s="152">
        <f t="shared" si="24"/>
        <v>3.0241640989855787</v>
      </c>
      <c r="P47" s="52">
        <f t="shared" si="27"/>
        <v>7.7228362276637444E-2</v>
      </c>
    </row>
    <row r="48" spans="1:16" ht="20.100000000000001" customHeight="1" x14ac:dyDescent="0.25">
      <c r="A48" s="38" t="s">
        <v>200</v>
      </c>
      <c r="B48" s="19">
        <v>2391.6299999999997</v>
      </c>
      <c r="C48" s="140">
        <v>3794.9099999999994</v>
      </c>
      <c r="D48" s="247">
        <f t="shared" si="19"/>
        <v>1.2916517494354492E-2</v>
      </c>
      <c r="E48" s="215">
        <f t="shared" si="20"/>
        <v>2.0062327384557987E-2</v>
      </c>
      <c r="F48" s="52">
        <f t="shared" si="28"/>
        <v>0.58674627764328091</v>
      </c>
      <c r="H48" s="19">
        <v>620.24700000000007</v>
      </c>
      <c r="I48" s="140">
        <v>1022.282</v>
      </c>
      <c r="J48" s="247">
        <f t="shared" si="21"/>
        <v>1.439449164872926E-2</v>
      </c>
      <c r="K48" s="215">
        <f t="shared" si="22"/>
        <v>2.2669231855641351E-2</v>
      </c>
      <c r="L48" s="52">
        <f t="shared" si="29"/>
        <v>0.64818531971940196</v>
      </c>
      <c r="N48" s="27">
        <f t="shared" si="23"/>
        <v>2.5934070069366921</v>
      </c>
      <c r="O48" s="152">
        <f t="shared" si="24"/>
        <v>2.6938240959601156</v>
      </c>
      <c r="P48" s="52">
        <f t="shared" si="27"/>
        <v>3.872014255951102E-2</v>
      </c>
    </row>
    <row r="49" spans="1:16" ht="20.100000000000001" customHeight="1" x14ac:dyDescent="0.25">
      <c r="A49" s="38" t="s">
        <v>195</v>
      </c>
      <c r="B49" s="19">
        <v>4062.7000000000003</v>
      </c>
      <c r="C49" s="140">
        <v>4056.18</v>
      </c>
      <c r="D49" s="247">
        <f t="shared" si="19"/>
        <v>2.194149413760239E-2</v>
      </c>
      <c r="E49" s="215">
        <f t="shared" si="20"/>
        <v>2.1443568119058537E-2</v>
      </c>
      <c r="F49" s="52">
        <f t="shared" si="28"/>
        <v>-1.6048440692151614E-3</v>
      </c>
      <c r="H49" s="19">
        <v>1190.8489999999999</v>
      </c>
      <c r="I49" s="140">
        <v>950.05699999999979</v>
      </c>
      <c r="J49" s="247">
        <f t="shared" si="21"/>
        <v>2.7636838203808464E-2</v>
      </c>
      <c r="K49" s="215">
        <f t="shared" si="22"/>
        <v>2.1067633401620149E-2</v>
      </c>
      <c r="L49" s="52">
        <f t="shared" si="29"/>
        <v>-0.20220195843469671</v>
      </c>
      <c r="N49" s="27">
        <f t="shared" ref="N49" si="30">(H49/B49)*10</f>
        <v>2.931176311320058</v>
      </c>
      <c r="O49" s="152">
        <f t="shared" ref="O49" si="31">(I49/C49)*10</f>
        <v>2.3422456597093815</v>
      </c>
      <c r="P49" s="52">
        <f t="shared" ref="P49" si="32">(O49-N49)/N49</f>
        <v>-0.20091955892801652</v>
      </c>
    </row>
    <row r="50" spans="1:16" ht="20.100000000000001" customHeight="1" x14ac:dyDescent="0.25">
      <c r="A50" s="38" t="s">
        <v>201</v>
      </c>
      <c r="B50" s="19">
        <v>4727.91</v>
      </c>
      <c r="C50" s="140">
        <v>3066.4100000000003</v>
      </c>
      <c r="D50" s="247">
        <f t="shared" si="19"/>
        <v>2.5534105286659538E-2</v>
      </c>
      <c r="E50" s="215">
        <f t="shared" si="20"/>
        <v>1.621100930332537E-2</v>
      </c>
      <c r="F50" s="52">
        <f t="shared" si="28"/>
        <v>-0.35142377921745543</v>
      </c>
      <c r="H50" s="19">
        <v>1089.2359999999999</v>
      </c>
      <c r="I50" s="140">
        <v>777.70400000000006</v>
      </c>
      <c r="J50" s="247">
        <f t="shared" si="21"/>
        <v>2.5278636584288614E-2</v>
      </c>
      <c r="K50" s="215">
        <f t="shared" si="22"/>
        <v>1.7245683961039811E-2</v>
      </c>
      <c r="L50" s="52">
        <f t="shared" si="29"/>
        <v>-0.28600964345651431</v>
      </c>
      <c r="N50" s="27">
        <f t="shared" si="23"/>
        <v>2.3038425012320451</v>
      </c>
      <c r="O50" s="152">
        <f t="shared" si="24"/>
        <v>2.5362035735599608</v>
      </c>
      <c r="P50" s="52">
        <f t="shared" si="27"/>
        <v>0.10085805440417651</v>
      </c>
    </row>
    <row r="51" spans="1:16" ht="20.100000000000001" customHeight="1" x14ac:dyDescent="0.25">
      <c r="A51" s="38" t="s">
        <v>204</v>
      </c>
      <c r="B51" s="19">
        <v>1293.5899999999999</v>
      </c>
      <c r="C51" s="140">
        <v>1716.01</v>
      </c>
      <c r="D51" s="247">
        <f t="shared" si="19"/>
        <v>6.9863138802916955E-3</v>
      </c>
      <c r="E51" s="215">
        <f t="shared" si="20"/>
        <v>9.0719290879560672E-3</v>
      </c>
      <c r="F51" s="52">
        <f t="shared" si="28"/>
        <v>0.32654859731445057</v>
      </c>
      <c r="H51" s="19">
        <v>235.626</v>
      </c>
      <c r="I51" s="140">
        <v>360.42300000000006</v>
      </c>
      <c r="J51" s="247">
        <f t="shared" si="21"/>
        <v>5.4683319535982931E-3</v>
      </c>
      <c r="K51" s="215">
        <f t="shared" si="22"/>
        <v>7.9924253318612894E-3</v>
      </c>
      <c r="L51" s="52">
        <f t="shared" si="29"/>
        <v>0.52964019250846706</v>
      </c>
      <c r="N51" s="27">
        <f t="shared" ref="N51" si="33">(H51/B51)*10</f>
        <v>1.8214890343926593</v>
      </c>
      <c r="O51" s="152">
        <f t="shared" ref="O51" si="34">(I51/C51)*10</f>
        <v>2.1003548930367542</v>
      </c>
      <c r="P51" s="52">
        <f t="shared" ref="P51" si="35">(O51-N51)/N51</f>
        <v>0.15309774222004985</v>
      </c>
    </row>
    <row r="52" spans="1:16" ht="20.100000000000001" customHeight="1" x14ac:dyDescent="0.25">
      <c r="A52" s="38" t="s">
        <v>205</v>
      </c>
      <c r="B52" s="19">
        <v>878.92000000000019</v>
      </c>
      <c r="C52" s="140">
        <v>1306.3700000000001</v>
      </c>
      <c r="D52" s="247">
        <f t="shared" si="19"/>
        <v>4.7467984412881813E-3</v>
      </c>
      <c r="E52" s="215">
        <f t="shared" si="20"/>
        <v>6.9063094053258244E-3</v>
      </c>
      <c r="F52" s="52">
        <f t="shared" si="28"/>
        <v>0.48633550266235814</v>
      </c>
      <c r="H52" s="19">
        <v>206.977</v>
      </c>
      <c r="I52" s="140">
        <v>323.00399999999996</v>
      </c>
      <c r="J52" s="247">
        <f t="shared" si="21"/>
        <v>4.8034552331233131E-3</v>
      </c>
      <c r="K52" s="215">
        <f t="shared" si="22"/>
        <v>7.1626543031175129E-3</v>
      </c>
      <c r="L52" s="52">
        <f t="shared" si="29"/>
        <v>0.56057919478975904</v>
      </c>
      <c r="N52" s="27">
        <f t="shared" ref="N52:N53" si="36">(H52/B52)*10</f>
        <v>2.3549014699858914</v>
      </c>
      <c r="O52" s="152">
        <f t="shared" ref="O52:O53" si="37">(I52/C52)*10</f>
        <v>2.4725307531556902</v>
      </c>
      <c r="P52" s="52">
        <f t="shared" ref="P52:P53" si="38">(O52-N52)/N52</f>
        <v>4.9950830074645729E-2</v>
      </c>
    </row>
    <row r="53" spans="1:16" ht="20.100000000000001" customHeight="1" x14ac:dyDescent="0.25">
      <c r="A53" s="38" t="s">
        <v>199</v>
      </c>
      <c r="B53" s="19">
        <v>18.989999999999995</v>
      </c>
      <c r="C53" s="140">
        <v>339.84000000000003</v>
      </c>
      <c r="D53" s="247">
        <f t="shared" si="19"/>
        <v>1.025596213535504E-4</v>
      </c>
      <c r="E53" s="215">
        <f t="shared" si="20"/>
        <v>1.7966121300289567E-3</v>
      </c>
      <c r="F53" s="52">
        <f t="shared" si="28"/>
        <v>16.895734597156405</v>
      </c>
      <c r="H53" s="19">
        <v>10.548</v>
      </c>
      <c r="I53" s="140">
        <v>229.76100000000002</v>
      </c>
      <c r="J53" s="247">
        <f t="shared" si="21"/>
        <v>2.4479457040629978E-4</v>
      </c>
      <c r="K53" s="215">
        <f t="shared" si="22"/>
        <v>5.0949790570351556E-3</v>
      </c>
      <c r="L53" s="52">
        <f t="shared" si="29"/>
        <v>20.78242320819113</v>
      </c>
      <c r="N53" s="27">
        <f t="shared" si="36"/>
        <v>5.5545023696682483</v>
      </c>
      <c r="O53" s="152">
        <f t="shared" si="37"/>
        <v>6.7608580508474585</v>
      </c>
      <c r="P53" s="52">
        <f t="shared" si="38"/>
        <v>0.21718519516110346</v>
      </c>
    </row>
    <row r="54" spans="1:16" ht="20.100000000000001" customHeight="1" x14ac:dyDescent="0.25">
      <c r="A54" s="38" t="s">
        <v>207</v>
      </c>
      <c r="B54" s="19">
        <v>1650.2199999999998</v>
      </c>
      <c r="C54" s="140">
        <v>646.04000000000008</v>
      </c>
      <c r="D54" s="247">
        <f t="shared" si="19"/>
        <v>8.9123716877333326E-3</v>
      </c>
      <c r="E54" s="215">
        <f t="shared" si="20"/>
        <v>3.4153816516122506E-3</v>
      </c>
      <c r="F54" s="52">
        <f t="shared" si="28"/>
        <v>-0.60851280435335886</v>
      </c>
      <c r="H54" s="19">
        <v>353.15600000000006</v>
      </c>
      <c r="I54" s="140">
        <v>163.56300000000002</v>
      </c>
      <c r="J54" s="247">
        <f t="shared" si="21"/>
        <v>8.1959301579832399E-3</v>
      </c>
      <c r="K54" s="215">
        <f t="shared" si="22"/>
        <v>3.6270300856361222E-3</v>
      </c>
      <c r="L54" s="52">
        <f t="shared" si="29"/>
        <v>-0.53685340189604602</v>
      </c>
      <c r="N54" s="27">
        <f t="shared" ref="N54" si="39">(H54/B54)*10</f>
        <v>2.1400540533989414</v>
      </c>
      <c r="O54" s="152">
        <f t="shared" ref="O54" si="40">(I54/C54)*10</f>
        <v>2.531778218066993</v>
      </c>
      <c r="P54" s="52">
        <f t="shared" ref="P54" si="41">(O54-N54)/N54</f>
        <v>0.18304405164247867</v>
      </c>
    </row>
    <row r="55" spans="1:16" ht="20.100000000000001" customHeight="1" x14ac:dyDescent="0.25">
      <c r="A55" s="38" t="s">
        <v>206</v>
      </c>
      <c r="B55" s="19">
        <v>681.15999999999985</v>
      </c>
      <c r="C55" s="140">
        <v>621.07000000000005</v>
      </c>
      <c r="D55" s="247">
        <f t="shared" si="19"/>
        <v>3.6787525898464668E-3</v>
      </c>
      <c r="E55" s="215">
        <f t="shared" si="20"/>
        <v>3.2833742219782374E-3</v>
      </c>
      <c r="F55" s="52">
        <f t="shared" si="28"/>
        <v>-8.821715896411976E-2</v>
      </c>
      <c r="H55" s="19">
        <v>155.79199999999994</v>
      </c>
      <c r="I55" s="140">
        <v>139.81399999999999</v>
      </c>
      <c r="J55" s="247">
        <f t="shared" si="21"/>
        <v>3.6155703178553508E-3</v>
      </c>
      <c r="K55" s="215">
        <f t="shared" si="22"/>
        <v>3.1003930252754518E-3</v>
      </c>
      <c r="L55" s="52">
        <f t="shared" si="29"/>
        <v>-0.10255982335421561</v>
      </c>
      <c r="N55" s="27">
        <f t="shared" ref="N55" si="42">(H55/B55)*10</f>
        <v>2.2871572024194018</v>
      </c>
      <c r="O55" s="152">
        <f t="shared" ref="O55" si="43">(I55/C55)*10</f>
        <v>2.2511794161688696</v>
      </c>
      <c r="P55" s="52">
        <f t="shared" ref="P55" si="44">(O55-N55)/N55</f>
        <v>-1.5730351290446552E-2</v>
      </c>
    </row>
    <row r="56" spans="1:16" ht="20.100000000000001" customHeight="1" x14ac:dyDescent="0.25">
      <c r="A56" s="38" t="s">
        <v>203</v>
      </c>
      <c r="B56" s="19">
        <v>165.61</v>
      </c>
      <c r="C56" s="140">
        <v>178.19000000000003</v>
      </c>
      <c r="D56" s="247">
        <f t="shared" si="19"/>
        <v>8.944127905403628E-4</v>
      </c>
      <c r="E56" s="215">
        <f t="shared" si="20"/>
        <v>9.4202658736422973E-4</v>
      </c>
      <c r="F56" s="52">
        <f t="shared" ref="F56:F59" si="45">(C56-B56)/B56</f>
        <v>7.5961596521949226E-2</v>
      </c>
      <c r="H56" s="19">
        <v>56.779000000000003</v>
      </c>
      <c r="I56" s="140">
        <v>66.838999999999999</v>
      </c>
      <c r="J56" s="247">
        <f t="shared" si="21"/>
        <v>1.3177086569111959E-3</v>
      </c>
      <c r="K56" s="215">
        <f t="shared" si="22"/>
        <v>1.4821632269757387E-3</v>
      </c>
      <c r="L56" s="52">
        <f t="shared" ref="L56:L59" si="46">(I56-H56)/H56</f>
        <v>0.17717818207435837</v>
      </c>
      <c r="N56" s="27">
        <f t="shared" si="23"/>
        <v>3.428476541271662</v>
      </c>
      <c r="O56" s="152">
        <f t="shared" si="24"/>
        <v>3.7509961277288282</v>
      </c>
      <c r="P56" s="52">
        <f t="shared" ref="P56" si="47">(O56-N56)/N56</f>
        <v>9.4070816170012311E-2</v>
      </c>
    </row>
    <row r="57" spans="1:16" ht="20.100000000000001" customHeight="1" x14ac:dyDescent="0.25">
      <c r="A57" s="38" t="s">
        <v>202</v>
      </c>
      <c r="B57" s="19">
        <v>146.24</v>
      </c>
      <c r="C57" s="140">
        <v>206.23000000000002</v>
      </c>
      <c r="D57" s="247">
        <f t="shared" si="19"/>
        <v>7.8980089661628318E-4</v>
      </c>
      <c r="E57" s="215">
        <f t="shared" si="20"/>
        <v>1.0902640053433138E-3</v>
      </c>
      <c r="F57" s="52">
        <f t="shared" si="45"/>
        <v>0.41021608315098473</v>
      </c>
      <c r="H57" s="19">
        <v>34.601999999999997</v>
      </c>
      <c r="I57" s="140">
        <v>48.908000000000001</v>
      </c>
      <c r="J57" s="247">
        <f t="shared" si="21"/>
        <v>8.0303201793693435E-4</v>
      </c>
      <c r="K57" s="215">
        <f t="shared" si="22"/>
        <v>1.084541047964952E-3</v>
      </c>
      <c r="L57" s="52">
        <f t="shared" si="46"/>
        <v>0.41344430957748124</v>
      </c>
      <c r="N57" s="27">
        <f t="shared" ref="N57:N59" si="48">(H57/B57)*10</f>
        <v>2.3661105032822753</v>
      </c>
      <c r="O57" s="152">
        <f t="shared" ref="O57:O59" si="49">(I57/C57)*10</f>
        <v>2.3715269359453037</v>
      </c>
      <c r="P57" s="52">
        <f t="shared" ref="P57:P59" si="50">(O57-N57)/N57</f>
        <v>2.2891714717105096E-3</v>
      </c>
    </row>
    <row r="58" spans="1:16" ht="20.100000000000001" customHeight="1" x14ac:dyDescent="0.25">
      <c r="A58" s="38" t="s">
        <v>218</v>
      </c>
      <c r="B58" s="19">
        <v>21.580000000000005</v>
      </c>
      <c r="C58" s="140">
        <v>87.100000000000023</v>
      </c>
      <c r="D58" s="247">
        <f t="shared" si="19"/>
        <v>1.1654747913689409E-4</v>
      </c>
      <c r="E58" s="215">
        <f t="shared" si="20"/>
        <v>4.6046644457839621E-4</v>
      </c>
      <c r="F58" s="52">
        <f t="shared" si="45"/>
        <v>3.0361445783132526</v>
      </c>
      <c r="H58" s="19">
        <v>7.81</v>
      </c>
      <c r="I58" s="140">
        <v>18.201000000000001</v>
      </c>
      <c r="J58" s="247">
        <f t="shared" si="21"/>
        <v>1.8125195249082301E-4</v>
      </c>
      <c r="K58" s="215">
        <f t="shared" si="22"/>
        <v>4.0360946295105285E-4</v>
      </c>
      <c r="L58" s="52">
        <f t="shared" si="46"/>
        <v>1.3304737516005125</v>
      </c>
      <c r="N58" s="27">
        <f t="shared" ref="N58" si="51">(H58/B58)*10</f>
        <v>3.6190917516218715</v>
      </c>
      <c r="O58" s="152">
        <f t="shared" ref="O58" si="52">(I58/C58)*10</f>
        <v>2.0896670493685416</v>
      </c>
      <c r="P58" s="52">
        <f t="shared" ref="P58" si="53">(O58-N58)/N58</f>
        <v>-0.42259904064823128</v>
      </c>
    </row>
    <row r="59" spans="1:16" ht="20.100000000000001" customHeight="1" x14ac:dyDescent="0.25">
      <c r="A59" s="38" t="s">
        <v>208</v>
      </c>
      <c r="B59" s="19">
        <v>28.06</v>
      </c>
      <c r="C59" s="140">
        <v>77.11</v>
      </c>
      <c r="D59" s="247">
        <f t="shared" si="19"/>
        <v>1.5154412718170748E-4</v>
      </c>
      <c r="E59" s="215">
        <f t="shared" si="20"/>
        <v>4.0765289944248132E-4</v>
      </c>
      <c r="F59" s="52">
        <f t="shared" si="45"/>
        <v>1.7480399144689951</v>
      </c>
      <c r="H59" s="19">
        <v>4.8810000000000002</v>
      </c>
      <c r="I59" s="140">
        <v>17.164000000000001</v>
      </c>
      <c r="J59" s="247">
        <f t="shared" si="21"/>
        <v>1.1327666838767057E-4</v>
      </c>
      <c r="K59" s="215">
        <f t="shared" si="22"/>
        <v>3.8061385759528989E-4</v>
      </c>
      <c r="L59" s="52">
        <f t="shared" si="46"/>
        <v>2.5164925220241754</v>
      </c>
      <c r="N59" s="27">
        <f t="shared" si="48"/>
        <v>1.7394868139700641</v>
      </c>
      <c r="O59" s="152">
        <f t="shared" si="49"/>
        <v>2.2259110361820778</v>
      </c>
      <c r="P59" s="52">
        <f t="shared" si="50"/>
        <v>0.27963662518477983</v>
      </c>
    </row>
    <row r="60" spans="1:16" ht="20.100000000000001" customHeight="1" x14ac:dyDescent="0.25">
      <c r="A60" s="38" t="s">
        <v>210</v>
      </c>
      <c r="B60" s="19">
        <v>7.74</v>
      </c>
      <c r="C60" s="140">
        <v>52.610000000000014</v>
      </c>
      <c r="D60" s="247">
        <f t="shared" si="19"/>
        <v>4.1801551831304917E-5</v>
      </c>
      <c r="E60" s="215">
        <f t="shared" si="20"/>
        <v>2.781301911511989E-4</v>
      </c>
      <c r="F60" s="52">
        <f t="shared" ref="F60:F61" si="54">(C60-B60)/B60</f>
        <v>5.7971576227390198</v>
      </c>
      <c r="H60" s="19">
        <v>4.05</v>
      </c>
      <c r="I60" s="140">
        <v>14.840999999999999</v>
      </c>
      <c r="J60" s="247">
        <f t="shared" si="21"/>
        <v>9.3991089319824989E-5</v>
      </c>
      <c r="K60" s="215">
        <f t="shared" si="22"/>
        <v>3.2910104058329621E-4</v>
      </c>
      <c r="L60" s="52">
        <f t="shared" ref="L60:L61" si="55">(I60-H60)/H60</f>
        <v>2.6644444444444448</v>
      </c>
      <c r="N60" s="27">
        <f t="shared" ref="N60:N61" si="56">(H60/B60)*10</f>
        <v>5.2325581395348832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206.39000000004307</v>
      </c>
      <c r="C61" s="140">
        <f>C62-SUM(C39:C60)</f>
        <v>102.85000000009313</v>
      </c>
      <c r="D61" s="247">
        <f t="shared" si="19"/>
        <v>1.1146540416621217E-3</v>
      </c>
      <c r="E61" s="215">
        <f t="shared" si="20"/>
        <v>5.4373104276614142E-4</v>
      </c>
      <c r="F61" s="52">
        <f t="shared" si="54"/>
        <v>-0.50167159261557404</v>
      </c>
      <c r="H61" s="19">
        <f>H62-SUM(H39:H60)</f>
        <v>63.872999999999593</v>
      </c>
      <c r="I61" s="140">
        <f>I62-SUM(I39:I60)</f>
        <v>34.014999999992142</v>
      </c>
      <c r="J61" s="247">
        <f t="shared" si="21"/>
        <v>1.4823439131173195E-3</v>
      </c>
      <c r="K61" s="215">
        <f t="shared" si="22"/>
        <v>7.542869008448377E-4</v>
      </c>
      <c r="L61" s="52">
        <f t="shared" si="55"/>
        <v>-0.46745886368273981</v>
      </c>
      <c r="N61" s="27">
        <f t="shared" si="56"/>
        <v>3.0947720335280904</v>
      </c>
      <c r="O61" s="152">
        <f t="shared" ref="O61" si="58">(I61/C61)*10</f>
        <v>3.3072435585766979</v>
      </c>
      <c r="P61" s="52">
        <f t="shared" si="57"/>
        <v>6.8654984194873495E-2</v>
      </c>
    </row>
    <row r="62" spans="1:16" ht="26.25" customHeight="1" thickBot="1" x14ac:dyDescent="0.3">
      <c r="A62" s="12" t="s">
        <v>18</v>
      </c>
      <c r="B62" s="17">
        <v>185160.59000000003</v>
      </c>
      <c r="C62" s="145">
        <v>189156.02000000005</v>
      </c>
      <c r="D62" s="253">
        <f>SUM(D39:D61)</f>
        <v>1.0000000000000002</v>
      </c>
      <c r="E62" s="254">
        <f>SUM(E39:E61)</f>
        <v>1.0000000000000002</v>
      </c>
      <c r="F62" s="57">
        <f t="shared" si="25"/>
        <v>2.1578187885445934E-2</v>
      </c>
      <c r="G62" s="1"/>
      <c r="H62" s="17">
        <v>43089.191000000006</v>
      </c>
      <c r="I62" s="145">
        <v>45095.573000000004</v>
      </c>
      <c r="J62" s="253">
        <f>SUM(J39:J61)</f>
        <v>1</v>
      </c>
      <c r="K62" s="254">
        <f>SUM(K39:K61)</f>
        <v>0.99999999999999956</v>
      </c>
      <c r="L62" s="57">
        <f t="shared" si="26"/>
        <v>4.6563464141157758E-2</v>
      </c>
      <c r="M62" s="1"/>
      <c r="N62" s="29">
        <f t="shared" si="23"/>
        <v>2.3271253888313921</v>
      </c>
      <c r="O62" s="146">
        <f t="shared" si="24"/>
        <v>2.3840411211866264</v>
      </c>
      <c r="P62" s="57">
        <f t="shared" si="8"/>
        <v>2.4457527139874289E-2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B5</f>
        <v>jan-ago</v>
      </c>
      <c r="C66" s="347"/>
      <c r="D66" s="353" t="str">
        <f>B5</f>
        <v>jan-ago</v>
      </c>
      <c r="E66" s="347"/>
      <c r="F66" s="131" t="str">
        <f>F37</f>
        <v>2023/2022</v>
      </c>
      <c r="H66" s="342" t="str">
        <f>B5</f>
        <v>jan-ago</v>
      </c>
      <c r="I66" s="347"/>
      <c r="J66" s="353" t="str">
        <f>B5</f>
        <v>jan-ago</v>
      </c>
      <c r="K66" s="343"/>
      <c r="L66" s="131" t="str">
        <f>L37</f>
        <v>2023/2022</v>
      </c>
      <c r="N66" s="342" t="str">
        <f>B5</f>
        <v>jan-ago</v>
      </c>
      <c r="O66" s="343"/>
      <c r="P66" s="131" t="str">
        <f>P37</f>
        <v>2023/2022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153</v>
      </c>
      <c r="B68" s="39">
        <v>62240.920000000006</v>
      </c>
      <c r="C68" s="147">
        <v>70828.34</v>
      </c>
      <c r="D68" s="247">
        <f>B68/$B$96</f>
        <v>0.21218057349884042</v>
      </c>
      <c r="E68" s="246">
        <f>C68/$C$96</f>
        <v>0.23505421075156455</v>
      </c>
      <c r="F68" s="61">
        <f t="shared" ref="F68:F76" si="59">(C68-B68)/B68</f>
        <v>0.13797064696344447</v>
      </c>
      <c r="H68" s="19">
        <v>15563.211000000001</v>
      </c>
      <c r="I68" s="147">
        <v>18517.609999999997</v>
      </c>
      <c r="J68" s="261">
        <f>H68/$H$96</f>
        <v>0.20188254248176732</v>
      </c>
      <c r="K68" s="246">
        <f>I68/$I$96</f>
        <v>0.23044798448720608</v>
      </c>
      <c r="L68" s="61">
        <f t="shared" ref="L68:L76" si="60">(I68-H68)/H68</f>
        <v>0.18983222678147815</v>
      </c>
      <c r="N68" s="41">
        <f t="shared" ref="N68:N96" si="61">(H68/B68)*10</f>
        <v>2.5004789453626328</v>
      </c>
      <c r="O68" s="149">
        <f t="shared" ref="O68:O96" si="62">(I68/C68)*10</f>
        <v>2.6144351258267524</v>
      </c>
      <c r="P68" s="61">
        <f t="shared" si="8"/>
        <v>4.557374125283549E-2</v>
      </c>
    </row>
    <row r="69" spans="1:16" ht="20.100000000000001" customHeight="1" x14ac:dyDescent="0.25">
      <c r="A69" s="38" t="s">
        <v>152</v>
      </c>
      <c r="B69" s="19">
        <v>52622.99</v>
      </c>
      <c r="C69" s="140">
        <v>55332.12999999999</v>
      </c>
      <c r="D69" s="247">
        <f t="shared" ref="D69:D95" si="63">B69/$B$96</f>
        <v>0.1793928527634833</v>
      </c>
      <c r="E69" s="215">
        <f t="shared" ref="E69:E95" si="64">C69/$C$96</f>
        <v>0.18362777027321217</v>
      </c>
      <c r="F69" s="52">
        <f t="shared" si="59"/>
        <v>5.1482061357592798E-2</v>
      </c>
      <c r="H69" s="19">
        <v>13658.537000000002</v>
      </c>
      <c r="I69" s="140">
        <v>14355.678000000002</v>
      </c>
      <c r="J69" s="262">
        <f t="shared" ref="J69:J95" si="65">H69/$H$96</f>
        <v>0.17717553120248072</v>
      </c>
      <c r="K69" s="215">
        <f t="shared" ref="K69:K96" si="66">I69/$I$96</f>
        <v>0.17865356604050558</v>
      </c>
      <c r="L69" s="52">
        <f t="shared" si="60"/>
        <v>5.104067880769364E-2</v>
      </c>
      <c r="N69" s="40">
        <f t="shared" si="61"/>
        <v>2.5955455970859891</v>
      </c>
      <c r="O69" s="143">
        <f t="shared" si="62"/>
        <v>2.5944560601588993</v>
      </c>
      <c r="P69" s="52">
        <f t="shared" si="8"/>
        <v>-4.1977183075227637E-4</v>
      </c>
    </row>
    <row r="70" spans="1:16" ht="20.100000000000001" customHeight="1" x14ac:dyDescent="0.25">
      <c r="A70" s="38" t="s">
        <v>178</v>
      </c>
      <c r="B70" s="19">
        <v>53991.509999999987</v>
      </c>
      <c r="C70" s="140">
        <v>50788.099999999984</v>
      </c>
      <c r="D70" s="247">
        <f t="shared" si="63"/>
        <v>0.18405816552628679</v>
      </c>
      <c r="E70" s="215">
        <f t="shared" si="64"/>
        <v>0.16854774178064222</v>
      </c>
      <c r="F70" s="52">
        <f t="shared" si="59"/>
        <v>-5.9331735674738567E-2</v>
      </c>
      <c r="H70" s="19">
        <v>13218.120000000003</v>
      </c>
      <c r="I70" s="140">
        <v>12717.487999999999</v>
      </c>
      <c r="J70" s="262">
        <f t="shared" si="65"/>
        <v>0.17146253895992919</v>
      </c>
      <c r="K70" s="215">
        <f t="shared" si="66"/>
        <v>0.15826661633656988</v>
      </c>
      <c r="L70" s="52">
        <f t="shared" si="60"/>
        <v>-3.7874675067256398E-2</v>
      </c>
      <c r="N70" s="40">
        <f t="shared" si="61"/>
        <v>2.4481849090718164</v>
      </c>
      <c r="O70" s="143">
        <f t="shared" si="62"/>
        <v>2.504029093429367</v>
      </c>
      <c r="P70" s="52">
        <f t="shared" si="8"/>
        <v>2.281044383151714E-2</v>
      </c>
    </row>
    <row r="71" spans="1:16" ht="20.100000000000001" customHeight="1" x14ac:dyDescent="0.25">
      <c r="A71" s="38" t="s">
        <v>154</v>
      </c>
      <c r="B71" s="19">
        <v>24819.299999999996</v>
      </c>
      <c r="C71" s="140">
        <v>23707.89</v>
      </c>
      <c r="D71" s="247">
        <f t="shared" si="63"/>
        <v>8.4609503006057254E-2</v>
      </c>
      <c r="E71" s="215">
        <f t="shared" si="64"/>
        <v>7.8678102190943761E-2</v>
      </c>
      <c r="F71" s="52">
        <f t="shared" si="59"/>
        <v>-4.4780070348478661E-2</v>
      </c>
      <c r="H71" s="19">
        <v>7668.68</v>
      </c>
      <c r="I71" s="140">
        <v>6967.9260000000022</v>
      </c>
      <c r="J71" s="262">
        <f t="shared" si="65"/>
        <v>9.9476426547136024E-2</v>
      </c>
      <c r="K71" s="215">
        <f t="shared" si="66"/>
        <v>8.6714457360102123E-2</v>
      </c>
      <c r="L71" s="52">
        <f t="shared" si="60"/>
        <v>-9.1378698811268436E-2</v>
      </c>
      <c r="N71" s="40">
        <f t="shared" si="61"/>
        <v>3.0898051113448011</v>
      </c>
      <c r="O71" s="143">
        <f t="shared" si="62"/>
        <v>2.9390747131018418</v>
      </c>
      <c r="P71" s="52">
        <f t="shared" si="8"/>
        <v>-4.8783140946179512E-2</v>
      </c>
    </row>
    <row r="72" spans="1:16" ht="20.100000000000001" customHeight="1" x14ac:dyDescent="0.25">
      <c r="A72" s="38" t="s">
        <v>156</v>
      </c>
      <c r="B72" s="19">
        <v>13397.13</v>
      </c>
      <c r="C72" s="140">
        <v>13656.8</v>
      </c>
      <c r="D72" s="247">
        <f t="shared" si="63"/>
        <v>4.5671091086676087E-2</v>
      </c>
      <c r="E72" s="215">
        <f t="shared" si="64"/>
        <v>4.5322089228576674E-2</v>
      </c>
      <c r="F72" s="52">
        <f t="shared" si="59"/>
        <v>1.9382509537490499E-2</v>
      </c>
      <c r="H72" s="19">
        <v>4657.2249999999995</v>
      </c>
      <c r="I72" s="140">
        <v>4592.5390000000016</v>
      </c>
      <c r="J72" s="262">
        <f t="shared" si="65"/>
        <v>6.0412496104412426E-2</v>
      </c>
      <c r="K72" s="215">
        <f t="shared" si="66"/>
        <v>5.7153237174175794E-2</v>
      </c>
      <c r="L72" s="52">
        <f t="shared" si="60"/>
        <v>-1.388938692032227E-2</v>
      </c>
      <c r="N72" s="40">
        <f t="shared" si="61"/>
        <v>3.4762855925112319</v>
      </c>
      <c r="O72" s="143">
        <f t="shared" si="62"/>
        <v>3.3628221838205157</v>
      </c>
      <c r="P72" s="52">
        <f t="shared" ref="P72:P76" si="67">(O72-N72)/N72</f>
        <v>-3.2639265581384955E-2</v>
      </c>
    </row>
    <row r="73" spans="1:16" ht="20.100000000000001" customHeight="1" x14ac:dyDescent="0.25">
      <c r="A73" s="38" t="s">
        <v>157</v>
      </c>
      <c r="B73" s="19">
        <v>15300.29</v>
      </c>
      <c r="C73" s="140">
        <v>15172.419999999998</v>
      </c>
      <c r="D73" s="247">
        <f t="shared" si="63"/>
        <v>5.2159002580594457E-2</v>
      </c>
      <c r="E73" s="215">
        <f t="shared" si="64"/>
        <v>5.0351895982473298E-2</v>
      </c>
      <c r="F73" s="52">
        <f t="shared" si="59"/>
        <v>-8.3573579324315167E-3</v>
      </c>
      <c r="H73" s="19">
        <v>3434.08</v>
      </c>
      <c r="I73" s="140">
        <v>3527.8920000000007</v>
      </c>
      <c r="J73" s="262">
        <f t="shared" si="65"/>
        <v>4.4546128783178963E-2</v>
      </c>
      <c r="K73" s="215">
        <f t="shared" si="66"/>
        <v>4.3903916374118404E-2</v>
      </c>
      <c r="L73" s="52">
        <f t="shared" si="60"/>
        <v>2.7317942505707734E-2</v>
      </c>
      <c r="N73" s="40">
        <f t="shared" ref="N73" si="68">(H73/B73)*10</f>
        <v>2.244454190083979</v>
      </c>
      <c r="O73" s="143">
        <f t="shared" ref="O73" si="69">(I73/C73)*10</f>
        <v>2.3252005942361214</v>
      </c>
      <c r="P73" s="52">
        <f t="shared" ref="P73" si="70">(O73-N73)/N73</f>
        <v>3.5975964450012311E-2</v>
      </c>
    </row>
    <row r="74" spans="1:16" ht="20.100000000000001" customHeight="1" x14ac:dyDescent="0.25">
      <c r="A74" s="38" t="s">
        <v>155</v>
      </c>
      <c r="B74" s="19">
        <v>9783.06</v>
      </c>
      <c r="C74" s="140">
        <v>11281.379999999997</v>
      </c>
      <c r="D74" s="247">
        <f t="shared" si="63"/>
        <v>3.3350652293917982E-2</v>
      </c>
      <c r="E74" s="215">
        <f t="shared" si="64"/>
        <v>3.7438910358318221E-2</v>
      </c>
      <c r="F74" s="52">
        <f t="shared" si="59"/>
        <v>0.15315453447080954</v>
      </c>
      <c r="H74" s="19">
        <v>2650.2050000000004</v>
      </c>
      <c r="I74" s="140">
        <v>3150.402</v>
      </c>
      <c r="J74" s="262">
        <f t="shared" si="65"/>
        <v>3.4377875073331086E-2</v>
      </c>
      <c r="K74" s="215">
        <f t="shared" si="66"/>
        <v>3.9206128178769457E-2</v>
      </c>
      <c r="L74" s="52">
        <f t="shared" si="60"/>
        <v>0.18873898434272049</v>
      </c>
      <c r="N74" s="40">
        <f t="shared" si="61"/>
        <v>2.7089734704683406</v>
      </c>
      <c r="O74" s="143">
        <f t="shared" si="62"/>
        <v>2.7925679305191391</v>
      </c>
      <c r="P74" s="52">
        <f t="shared" si="67"/>
        <v>3.0858353159267483E-2</v>
      </c>
    </row>
    <row r="75" spans="1:16" ht="20.100000000000001" customHeight="1" x14ac:dyDescent="0.25">
      <c r="A75" s="38" t="s">
        <v>158</v>
      </c>
      <c r="B75" s="19">
        <v>6785.48</v>
      </c>
      <c r="C75" s="140">
        <v>10545.560000000001</v>
      </c>
      <c r="D75" s="247">
        <f t="shared" si="63"/>
        <v>2.3131840561882947E-2</v>
      </c>
      <c r="E75" s="215">
        <f t="shared" si="64"/>
        <v>3.4996984014213368E-2</v>
      </c>
      <c r="F75" s="52">
        <f t="shared" si="59"/>
        <v>0.55413618491248995</v>
      </c>
      <c r="H75" s="19">
        <v>1471.4390000000001</v>
      </c>
      <c r="I75" s="140">
        <v>2353.0149999999994</v>
      </c>
      <c r="J75" s="262">
        <f t="shared" si="65"/>
        <v>1.9087182357601477E-2</v>
      </c>
      <c r="K75" s="215">
        <f t="shared" si="66"/>
        <v>2.9282805082198143E-2</v>
      </c>
      <c r="L75" s="52">
        <f t="shared" si="60"/>
        <v>0.59912507416209526</v>
      </c>
      <c r="N75" s="40">
        <f t="shared" si="61"/>
        <v>2.1685112917582843</v>
      </c>
      <c r="O75" s="143">
        <f t="shared" si="62"/>
        <v>2.2312850147360588</v>
      </c>
      <c r="P75" s="52">
        <f t="shared" si="67"/>
        <v>2.8947842336055334E-2</v>
      </c>
    </row>
    <row r="76" spans="1:16" ht="20.100000000000001" customHeight="1" x14ac:dyDescent="0.25">
      <c r="A76" s="38" t="s">
        <v>172</v>
      </c>
      <c r="B76" s="19">
        <v>9166.0099999999984</v>
      </c>
      <c r="C76" s="140">
        <v>8057.3999999999987</v>
      </c>
      <c r="D76" s="247">
        <f t="shared" si="63"/>
        <v>3.1247116181703383E-2</v>
      </c>
      <c r="E76" s="215">
        <f t="shared" si="64"/>
        <v>2.673966095647104E-2</v>
      </c>
      <c r="F76" s="52">
        <f t="shared" si="59"/>
        <v>-0.12094793699766855</v>
      </c>
      <c r="H76" s="19">
        <v>1962.1609999999998</v>
      </c>
      <c r="I76" s="140">
        <v>1734.6800000000003</v>
      </c>
      <c r="J76" s="262">
        <f t="shared" si="65"/>
        <v>2.5452719971384246E-2</v>
      </c>
      <c r="K76" s="215">
        <f t="shared" si="66"/>
        <v>2.1587748620381722E-2</v>
      </c>
      <c r="L76" s="52">
        <f t="shared" si="60"/>
        <v>-0.11593391164129731</v>
      </c>
      <c r="N76" s="40">
        <f t="shared" si="61"/>
        <v>2.140692624162531</v>
      </c>
      <c r="O76" s="143">
        <f t="shared" si="62"/>
        <v>2.152902921537966</v>
      </c>
      <c r="P76" s="52">
        <f t="shared" si="67"/>
        <v>5.7039003346927662E-3</v>
      </c>
    </row>
    <row r="77" spans="1:16" ht="20.100000000000001" customHeight="1" x14ac:dyDescent="0.25">
      <c r="A77" s="38" t="s">
        <v>161</v>
      </c>
      <c r="B77" s="19">
        <v>6006.3600000000006</v>
      </c>
      <c r="C77" s="140">
        <v>4327.6200000000008</v>
      </c>
      <c r="D77" s="247">
        <f t="shared" si="63"/>
        <v>2.0475804493900397E-2</v>
      </c>
      <c r="E77" s="215">
        <f t="shared" si="64"/>
        <v>1.436184023983459E-2</v>
      </c>
      <c r="F77" s="52">
        <f t="shared" ref="F77:F80" si="71">(C77-B77)/B77</f>
        <v>-0.27949373663916244</v>
      </c>
      <c r="H77" s="19">
        <v>1647.5240000000003</v>
      </c>
      <c r="I77" s="140">
        <v>1407.2280000000001</v>
      </c>
      <c r="J77" s="262">
        <f t="shared" si="65"/>
        <v>2.1371318163053325E-2</v>
      </c>
      <c r="K77" s="215">
        <f t="shared" si="66"/>
        <v>1.751267341271158E-2</v>
      </c>
      <c r="L77" s="52">
        <f t="shared" ref="L77:L80" si="72">(I77-H77)/H77</f>
        <v>-0.14585280700008027</v>
      </c>
      <c r="N77" s="40">
        <f t="shared" si="61"/>
        <v>2.7429657895963615</v>
      </c>
      <c r="O77" s="143">
        <f t="shared" si="62"/>
        <v>3.2517365203044624</v>
      </c>
      <c r="P77" s="52">
        <f t="shared" ref="P77:P80" si="73">(O77-N77)/N77</f>
        <v>0.18548198181610151</v>
      </c>
    </row>
    <row r="78" spans="1:16" ht="20.100000000000001" customHeight="1" x14ac:dyDescent="0.25">
      <c r="A78" s="38" t="s">
        <v>160</v>
      </c>
      <c r="B78" s="19">
        <v>3685.36</v>
      </c>
      <c r="C78" s="140">
        <v>3561.9400000000005</v>
      </c>
      <c r="D78" s="247">
        <f t="shared" si="63"/>
        <v>1.2563467865669186E-2</v>
      </c>
      <c r="E78" s="215">
        <f t="shared" si="64"/>
        <v>1.1820819116252448E-2</v>
      </c>
      <c r="F78" s="52">
        <f t="shared" si="71"/>
        <v>-3.3489265634836111E-2</v>
      </c>
      <c r="H78" s="19">
        <v>1125.3680000000002</v>
      </c>
      <c r="I78" s="140">
        <v>1403.0819999999999</v>
      </c>
      <c r="J78" s="262">
        <f t="shared" si="65"/>
        <v>1.4598025630290661E-2</v>
      </c>
      <c r="K78" s="215">
        <f t="shared" si="66"/>
        <v>1.746107726484563E-2</v>
      </c>
      <c r="L78" s="52">
        <f t="shared" si="72"/>
        <v>0.24677616566314278</v>
      </c>
      <c r="N78" s="40">
        <f t="shared" si="61"/>
        <v>3.0536175570364903</v>
      </c>
      <c r="O78" s="143">
        <f t="shared" si="62"/>
        <v>3.9390949875629566</v>
      </c>
      <c r="P78" s="52">
        <f t="shared" si="73"/>
        <v>0.28997653242006333</v>
      </c>
    </row>
    <row r="79" spans="1:16" ht="20.100000000000001" customHeight="1" x14ac:dyDescent="0.25">
      <c r="A79" s="38" t="s">
        <v>159</v>
      </c>
      <c r="B79" s="19">
        <v>509.11</v>
      </c>
      <c r="C79" s="140">
        <v>452.24000000000007</v>
      </c>
      <c r="D79" s="247">
        <f t="shared" si="63"/>
        <v>1.7355664372248134E-3</v>
      </c>
      <c r="E79" s="215">
        <f t="shared" si="64"/>
        <v>1.5008246172406069E-3</v>
      </c>
      <c r="F79" s="52">
        <f t="shared" si="71"/>
        <v>-0.11170473964369183</v>
      </c>
      <c r="H79" s="19">
        <v>897.53399999999999</v>
      </c>
      <c r="I79" s="140">
        <v>859.70699999999999</v>
      </c>
      <c r="J79" s="262">
        <f t="shared" si="65"/>
        <v>1.1642613203909562E-2</v>
      </c>
      <c r="K79" s="215">
        <f t="shared" si="66"/>
        <v>1.0698883138782084E-2</v>
      </c>
      <c r="L79" s="52">
        <f t="shared" si="72"/>
        <v>-4.2145478611395219E-2</v>
      </c>
      <c r="N79" s="40">
        <f t="shared" si="61"/>
        <v>17.629471037693229</v>
      </c>
      <c r="O79" s="143">
        <f t="shared" si="62"/>
        <v>19.009972580930476</v>
      </c>
      <c r="P79" s="52">
        <f t="shared" si="73"/>
        <v>7.8306464231718831E-2</v>
      </c>
    </row>
    <row r="80" spans="1:16" ht="20.100000000000001" customHeight="1" x14ac:dyDescent="0.25">
      <c r="A80" s="38" t="s">
        <v>166</v>
      </c>
      <c r="B80" s="19">
        <v>6389.49</v>
      </c>
      <c r="C80" s="140">
        <v>3340.3500000000004</v>
      </c>
      <c r="D80" s="247">
        <f t="shared" si="63"/>
        <v>2.178190252594444E-2</v>
      </c>
      <c r="E80" s="215">
        <f t="shared" si="64"/>
        <v>1.1085440275516676E-2</v>
      </c>
      <c r="F80" s="52">
        <f t="shared" si="71"/>
        <v>-0.47721179624664872</v>
      </c>
      <c r="H80" s="19">
        <v>1483.0720000000001</v>
      </c>
      <c r="I80" s="140">
        <v>829.33900000000006</v>
      </c>
      <c r="J80" s="262">
        <f t="shared" si="65"/>
        <v>1.9238083069330593E-2</v>
      </c>
      <c r="K80" s="215">
        <f t="shared" si="66"/>
        <v>1.0320959400626486E-2</v>
      </c>
      <c r="L80" s="52">
        <f t="shared" si="72"/>
        <v>-0.44079653583912315</v>
      </c>
      <c r="N80" s="40">
        <f t="shared" si="61"/>
        <v>2.3211117006208637</v>
      </c>
      <c r="O80" s="143">
        <f t="shared" si="62"/>
        <v>2.4827907255227744</v>
      </c>
      <c r="P80" s="52">
        <f t="shared" si="73"/>
        <v>6.9655857087215528E-2</v>
      </c>
    </row>
    <row r="81" spans="1:16" ht="20.100000000000001" customHeight="1" x14ac:dyDescent="0.25">
      <c r="A81" s="38" t="s">
        <v>169</v>
      </c>
      <c r="B81" s="19">
        <v>1745.4300000000003</v>
      </c>
      <c r="C81" s="140">
        <v>2806.9299999999994</v>
      </c>
      <c r="D81" s="247">
        <f t="shared" si="63"/>
        <v>5.9502066872096533E-3</v>
      </c>
      <c r="E81" s="215">
        <f t="shared" si="64"/>
        <v>9.3152079490340864E-3</v>
      </c>
      <c r="F81" s="52">
        <f t="shared" ref="F81:F95" si="74">(C81-B81)/B81</f>
        <v>0.60815959391095542</v>
      </c>
      <c r="H81" s="19">
        <v>519.94499999999994</v>
      </c>
      <c r="I81" s="140">
        <v>819.51099999999997</v>
      </c>
      <c r="J81" s="262">
        <f t="shared" si="65"/>
        <v>6.7446119281350412E-3</v>
      </c>
      <c r="K81" s="215">
        <f t="shared" si="66"/>
        <v>1.0198651889476815E-2</v>
      </c>
      <c r="L81" s="52">
        <f t="shared" ref="L81:L94" si="75">(I81-H81)/H81</f>
        <v>0.57614940041735196</v>
      </c>
      <c r="N81" s="40">
        <f t="shared" si="61"/>
        <v>2.9788934531891846</v>
      </c>
      <c r="O81" s="143">
        <f t="shared" si="62"/>
        <v>2.919598992493579</v>
      </c>
      <c r="P81" s="52">
        <f t="shared" ref="P81:P87" si="76">(O81-N81)/N81</f>
        <v>-1.9904861193382174E-2</v>
      </c>
    </row>
    <row r="82" spans="1:16" ht="20.100000000000001" customHeight="1" x14ac:dyDescent="0.25">
      <c r="A82" s="38" t="s">
        <v>164</v>
      </c>
      <c r="B82" s="19">
        <v>2607.9899999999998</v>
      </c>
      <c r="C82" s="140">
        <v>2070.0000000000005</v>
      </c>
      <c r="D82" s="247">
        <f t="shared" si="63"/>
        <v>8.8906914274281407E-3</v>
      </c>
      <c r="E82" s="215">
        <f t="shared" si="64"/>
        <v>6.8695979075005667E-3</v>
      </c>
      <c r="F82" s="52">
        <f t="shared" si="74"/>
        <v>-0.20628530017369676</v>
      </c>
      <c r="H82" s="19">
        <v>1091.4290000000001</v>
      </c>
      <c r="I82" s="140">
        <v>691.34899999999982</v>
      </c>
      <c r="J82" s="262">
        <f t="shared" si="65"/>
        <v>1.4157776403489796E-2</v>
      </c>
      <c r="K82" s="215">
        <f t="shared" si="66"/>
        <v>8.603701213452785E-3</v>
      </c>
      <c r="L82" s="52">
        <f t="shared" si="75"/>
        <v>-0.36656530108692387</v>
      </c>
      <c r="N82" s="40">
        <f t="shared" si="61"/>
        <v>4.1849431938005903</v>
      </c>
      <c r="O82" s="143">
        <f t="shared" si="62"/>
        <v>3.3398502415458919</v>
      </c>
      <c r="P82" s="52">
        <f t="shared" si="76"/>
        <v>-0.20193654086071844</v>
      </c>
    </row>
    <row r="83" spans="1:16" ht="20.100000000000001" customHeight="1" x14ac:dyDescent="0.25">
      <c r="A83" s="38" t="s">
        <v>165</v>
      </c>
      <c r="B83" s="19">
        <v>1225.5600000000002</v>
      </c>
      <c r="C83" s="140">
        <v>2497.12</v>
      </c>
      <c r="D83" s="247">
        <f t="shared" si="63"/>
        <v>4.1779591891835605E-3</v>
      </c>
      <c r="E83" s="215">
        <f t="shared" si="64"/>
        <v>8.2870581288781702E-3</v>
      </c>
      <c r="F83" s="52">
        <f t="shared" si="74"/>
        <v>1.037533862071216</v>
      </c>
      <c r="H83" s="19">
        <v>230.667</v>
      </c>
      <c r="I83" s="140">
        <v>590.06699999999989</v>
      </c>
      <c r="J83" s="262">
        <f t="shared" si="65"/>
        <v>2.9921614779007894E-3</v>
      </c>
      <c r="K83" s="215">
        <f t="shared" si="66"/>
        <v>7.3432668072398229E-3</v>
      </c>
      <c r="L83" s="52">
        <f t="shared" si="75"/>
        <v>1.5580902339736498</v>
      </c>
      <c r="N83" s="40">
        <f t="shared" si="61"/>
        <v>1.8821355135611473</v>
      </c>
      <c r="O83" s="143">
        <f t="shared" si="62"/>
        <v>2.3629901646696991</v>
      </c>
      <c r="P83" s="52">
        <f t="shared" si="76"/>
        <v>0.25548354390207395</v>
      </c>
    </row>
    <row r="84" spans="1:16" ht="20.100000000000001" customHeight="1" x14ac:dyDescent="0.25">
      <c r="A84" s="38" t="s">
        <v>167</v>
      </c>
      <c r="B84" s="19">
        <v>3142.48</v>
      </c>
      <c r="C84" s="140">
        <v>2086.98</v>
      </c>
      <c r="D84" s="247">
        <f t="shared" si="63"/>
        <v>1.0712778805464894E-2</v>
      </c>
      <c r="E84" s="215">
        <f t="shared" si="64"/>
        <v>6.9259485222200627E-3</v>
      </c>
      <c r="F84" s="52">
        <f t="shared" si="74"/>
        <v>-0.33588121483668948</v>
      </c>
      <c r="H84" s="19">
        <v>654.78800000000012</v>
      </c>
      <c r="I84" s="140">
        <v>532.91899999999998</v>
      </c>
      <c r="J84" s="262">
        <f t="shared" si="65"/>
        <v>8.4937656005917728E-3</v>
      </c>
      <c r="K84" s="215">
        <f t="shared" si="66"/>
        <v>6.6320712794435887E-3</v>
      </c>
      <c r="L84" s="52">
        <f t="shared" si="75"/>
        <v>-0.1861197822806773</v>
      </c>
      <c r="N84" s="40">
        <f t="shared" ref="N84" si="77">(H84/B84)*10</f>
        <v>2.0836664036047967</v>
      </c>
      <c r="O84" s="143">
        <f t="shared" ref="O84" si="78">(I84/C84)*10</f>
        <v>2.5535414809916723</v>
      </c>
      <c r="P84" s="52">
        <f t="shared" ref="P84" si="79">(O84-N84)/N84</f>
        <v>0.22550398498242311</v>
      </c>
    </row>
    <row r="85" spans="1:16" ht="20.100000000000001" customHeight="1" x14ac:dyDescent="0.25">
      <c r="A85" s="38" t="s">
        <v>173</v>
      </c>
      <c r="B85" s="19">
        <v>685.79000000000008</v>
      </c>
      <c r="C85" s="140">
        <v>2217.8700000000003</v>
      </c>
      <c r="D85" s="247">
        <f t="shared" si="63"/>
        <v>2.3378721827982262E-3</v>
      </c>
      <c r="E85" s="215">
        <f t="shared" si="64"/>
        <v>7.3603261406320203E-3</v>
      </c>
      <c r="F85" s="52">
        <f t="shared" si="74"/>
        <v>2.2340366584522964</v>
      </c>
      <c r="H85" s="19">
        <v>128.321</v>
      </c>
      <c r="I85" s="140">
        <v>489.37900000000002</v>
      </c>
      <c r="J85" s="262">
        <f t="shared" si="65"/>
        <v>1.6645517261060627E-3</v>
      </c>
      <c r="K85" s="215">
        <f t="shared" si="66"/>
        <v>6.0902246132392051E-3</v>
      </c>
      <c r="L85" s="52">
        <f t="shared" si="75"/>
        <v>2.8137093694718711</v>
      </c>
      <c r="N85" s="40">
        <f t="shared" si="61"/>
        <v>1.8711413114801907</v>
      </c>
      <c r="O85" s="143">
        <f t="shared" si="62"/>
        <v>2.2065269830963938</v>
      </c>
      <c r="P85" s="52">
        <f t="shared" si="76"/>
        <v>0.17924123077101639</v>
      </c>
    </row>
    <row r="86" spans="1:16" ht="20.100000000000001" customHeight="1" x14ac:dyDescent="0.25">
      <c r="A86" s="38" t="s">
        <v>170</v>
      </c>
      <c r="B86" s="19">
        <v>3071.77</v>
      </c>
      <c r="C86" s="140">
        <v>2081.9400000000005</v>
      </c>
      <c r="D86" s="247">
        <f t="shared" si="63"/>
        <v>1.0471726964455747E-2</v>
      </c>
      <c r="E86" s="215">
        <f t="shared" si="64"/>
        <v>6.9092225447061504E-3</v>
      </c>
      <c r="F86" s="52">
        <f t="shared" si="74"/>
        <v>-0.32223441208163356</v>
      </c>
      <c r="H86" s="19">
        <v>669.66300000000001</v>
      </c>
      <c r="I86" s="140">
        <v>472.44600000000003</v>
      </c>
      <c r="J86" s="262">
        <f t="shared" si="65"/>
        <v>8.686720821684403E-3</v>
      </c>
      <c r="K86" s="215">
        <f t="shared" si="66"/>
        <v>5.8794967859806197E-3</v>
      </c>
      <c r="L86" s="52">
        <f t="shared" si="75"/>
        <v>-0.29450186138400952</v>
      </c>
      <c r="N86" s="40">
        <f t="shared" si="61"/>
        <v>2.1800557984484517</v>
      </c>
      <c r="O86" s="143">
        <f t="shared" si="62"/>
        <v>2.2692584800714712</v>
      </c>
      <c r="P86" s="52">
        <f t="shared" si="76"/>
        <v>4.091761398332338E-2</v>
      </c>
    </row>
    <row r="87" spans="1:16" ht="20.100000000000001" customHeight="1" x14ac:dyDescent="0.25">
      <c r="A87" s="38" t="s">
        <v>168</v>
      </c>
      <c r="B87" s="19">
        <v>2318.5200000000004</v>
      </c>
      <c r="C87" s="140">
        <v>1763.62</v>
      </c>
      <c r="D87" s="247">
        <f t="shared" si="63"/>
        <v>7.9038822573402126E-3</v>
      </c>
      <c r="E87" s="215">
        <f t="shared" si="64"/>
        <v>5.8528310442638393E-3</v>
      </c>
      <c r="F87" s="52">
        <f t="shared" si="74"/>
        <v>-0.23933371288580665</v>
      </c>
      <c r="H87" s="19">
        <v>492.70100000000014</v>
      </c>
      <c r="I87" s="140">
        <v>391.77599999999995</v>
      </c>
      <c r="J87" s="262">
        <f t="shared" si="65"/>
        <v>6.391208765550326E-3</v>
      </c>
      <c r="K87" s="215">
        <f t="shared" si="66"/>
        <v>4.8755746324962912E-3</v>
      </c>
      <c r="L87" s="52">
        <f t="shared" si="75"/>
        <v>-0.20484025808756254</v>
      </c>
      <c r="N87" s="40">
        <f t="shared" si="61"/>
        <v>2.1250668529924264</v>
      </c>
      <c r="O87" s="143">
        <f t="shared" si="62"/>
        <v>2.2214309204930767</v>
      </c>
      <c r="P87" s="52">
        <f t="shared" si="76"/>
        <v>4.5346369863590232E-2</v>
      </c>
    </row>
    <row r="88" spans="1:16" ht="20.100000000000001" customHeight="1" x14ac:dyDescent="0.25">
      <c r="A88" s="38" t="s">
        <v>162</v>
      </c>
      <c r="B88" s="19">
        <v>1430.3100000000002</v>
      </c>
      <c r="C88" s="140">
        <v>1709.68</v>
      </c>
      <c r="D88" s="247">
        <f t="shared" si="63"/>
        <v>4.8759561407692312E-3</v>
      </c>
      <c r="E88" s="215">
        <f t="shared" si="64"/>
        <v>5.6738232611089701E-3</v>
      </c>
      <c r="F88" s="52">
        <f t="shared" si="74"/>
        <v>0.19532129398521988</v>
      </c>
      <c r="H88" s="19">
        <v>313.94199999999995</v>
      </c>
      <c r="I88" s="140">
        <v>344.99700000000001</v>
      </c>
      <c r="J88" s="262">
        <f t="shared" ref="J88" si="80">H88/$H$96</f>
        <v>4.0723864215302984E-3</v>
      </c>
      <c r="K88" s="215">
        <f t="shared" ref="K88" si="81">I88/$I$96</f>
        <v>4.2934192535717432E-3</v>
      </c>
      <c r="L88" s="52">
        <f t="shared" si="75"/>
        <v>9.8919545648559509E-2</v>
      </c>
      <c r="N88" s="40">
        <f t="shared" ref="N88" si="82">(H88/B88)*10</f>
        <v>2.194922778977983</v>
      </c>
      <c r="O88" s="143">
        <f t="shared" ref="O88" si="83">(I88/C88)*10</f>
        <v>2.0179039352393429</v>
      </c>
      <c r="P88" s="52">
        <f t="shared" ref="P88" si="84">(O88-N88)/N88</f>
        <v>-8.0649235332581989E-2</v>
      </c>
    </row>
    <row r="89" spans="1:16" ht="20.100000000000001" customHeight="1" x14ac:dyDescent="0.25">
      <c r="A89" s="38" t="s">
        <v>163</v>
      </c>
      <c r="B89" s="19">
        <v>1291.7400000000002</v>
      </c>
      <c r="C89" s="140">
        <v>1110</v>
      </c>
      <c r="D89" s="247">
        <f t="shared" si="63"/>
        <v>4.4035681672345483E-3</v>
      </c>
      <c r="E89" s="215">
        <f t="shared" si="64"/>
        <v>3.6836974286597237E-3</v>
      </c>
      <c r="F89" s="52">
        <f t="shared" si="74"/>
        <v>-0.14069394769845342</v>
      </c>
      <c r="H89" s="19">
        <v>418.47200000000004</v>
      </c>
      <c r="I89" s="140">
        <v>327.959</v>
      </c>
      <c r="J89" s="262">
        <f t="shared" si="65"/>
        <v>5.4283265399042739E-3</v>
      </c>
      <c r="K89" s="215">
        <f t="shared" si="66"/>
        <v>4.0813847221342079E-3</v>
      </c>
      <c r="L89" s="52">
        <f t="shared" si="75"/>
        <v>-0.21629404117838236</v>
      </c>
      <c r="N89" s="40">
        <f t="shared" ref="N89:N94" si="85">(H89/B89)*10</f>
        <v>3.2395993001687646</v>
      </c>
      <c r="O89" s="143">
        <f t="shared" ref="O89:O94" si="86">(I89/C89)*10</f>
        <v>2.9545855855855856</v>
      </c>
      <c r="P89" s="52">
        <f t="shared" ref="P89:P94" si="87">(O89-N89)/N89</f>
        <v>-8.7978076352940152E-2</v>
      </c>
    </row>
    <row r="90" spans="1:16" ht="20.100000000000001" customHeight="1" x14ac:dyDescent="0.25">
      <c r="A90" s="38" t="s">
        <v>171</v>
      </c>
      <c r="B90" s="19">
        <v>824.12</v>
      </c>
      <c r="C90" s="140">
        <v>1117.1600000000001</v>
      </c>
      <c r="D90" s="247">
        <f t="shared" si="63"/>
        <v>2.8094419914079733E-3</v>
      </c>
      <c r="E90" s="215">
        <f t="shared" si="64"/>
        <v>3.7074589363977452E-3</v>
      </c>
      <c r="F90" s="52">
        <f t="shared" si="74"/>
        <v>0.35557928457020832</v>
      </c>
      <c r="H90" s="19">
        <v>266.55200000000002</v>
      </c>
      <c r="I90" s="140">
        <v>316.89499999999998</v>
      </c>
      <c r="J90" s="262">
        <f t="shared" si="65"/>
        <v>3.4576537877434189E-3</v>
      </c>
      <c r="K90" s="215">
        <f t="shared" si="66"/>
        <v>3.9436954360780457E-3</v>
      </c>
      <c r="L90" s="52">
        <f t="shared" si="75"/>
        <v>0.18886746300909374</v>
      </c>
      <c r="N90" s="40">
        <f t="shared" si="85"/>
        <v>3.2343833422317143</v>
      </c>
      <c r="O90" s="143">
        <f t="shared" si="86"/>
        <v>2.8366124816498979</v>
      </c>
      <c r="P90" s="52">
        <f t="shared" si="87"/>
        <v>-0.1229819778589868</v>
      </c>
    </row>
    <row r="91" spans="1:16" ht="20.100000000000001" customHeight="1" x14ac:dyDescent="0.25">
      <c r="A91" s="38" t="s">
        <v>219</v>
      </c>
      <c r="B91" s="19">
        <v>1120.69</v>
      </c>
      <c r="C91" s="140">
        <v>1152.5300000000002</v>
      </c>
      <c r="D91" s="247">
        <f t="shared" si="63"/>
        <v>3.8204552071919159E-3</v>
      </c>
      <c r="E91" s="215">
        <f t="shared" si="64"/>
        <v>3.824839457165038E-3</v>
      </c>
      <c r="F91" s="52">
        <f t="shared" si="74"/>
        <v>2.841106818120992E-2</v>
      </c>
      <c r="H91" s="19">
        <v>239.46299999999999</v>
      </c>
      <c r="I91" s="140">
        <v>270.125</v>
      </c>
      <c r="J91" s="262">
        <f t="shared" si="65"/>
        <v>3.1062612509919351E-3</v>
      </c>
      <c r="K91" s="215">
        <f t="shared" si="66"/>
        <v>3.3616520603688355E-3</v>
      </c>
      <c r="L91" s="52">
        <f t="shared" si="75"/>
        <v>0.12804483364862215</v>
      </c>
      <c r="N91" s="40">
        <f t="shared" si="85"/>
        <v>2.1367461117704272</v>
      </c>
      <c r="O91" s="143">
        <f t="shared" si="86"/>
        <v>2.3437567785654165</v>
      </c>
      <c r="P91" s="52">
        <f t="shared" si="87"/>
        <v>9.6881265235329306E-2</v>
      </c>
    </row>
    <row r="92" spans="1:16" ht="20.100000000000001" customHeight="1" x14ac:dyDescent="0.25">
      <c r="A92" s="38" t="s">
        <v>220</v>
      </c>
      <c r="B92" s="19">
        <v>318.60000000000002</v>
      </c>
      <c r="C92" s="140">
        <v>881.19999999999982</v>
      </c>
      <c r="D92" s="247">
        <f t="shared" si="63"/>
        <v>1.086113937851988E-3</v>
      </c>
      <c r="E92" s="215">
        <f t="shared" si="64"/>
        <v>2.9243911478693224E-3</v>
      </c>
      <c r="F92" s="52">
        <f t="shared" si="74"/>
        <v>1.7658505963590703</v>
      </c>
      <c r="H92" s="19">
        <v>74.34</v>
      </c>
      <c r="I92" s="140">
        <v>245.95299999999997</v>
      </c>
      <c r="J92" s="262">
        <f t="shared" si="65"/>
        <v>9.6432209317823822E-4</v>
      </c>
      <c r="K92" s="215">
        <f t="shared" si="66"/>
        <v>3.0608363135729609E-3</v>
      </c>
      <c r="L92" s="52">
        <f t="shared" si="75"/>
        <v>2.308488027979553</v>
      </c>
      <c r="N92" s="40">
        <f t="shared" si="85"/>
        <v>2.3333333333333335</v>
      </c>
      <c r="O92" s="143">
        <f t="shared" si="86"/>
        <v>2.7911143894689063</v>
      </c>
      <c r="P92" s="52">
        <f t="shared" si="87"/>
        <v>0.19619188120095979</v>
      </c>
    </row>
    <row r="93" spans="1:16" ht="20.100000000000001" customHeight="1" x14ac:dyDescent="0.25">
      <c r="A93" s="38" t="s">
        <v>221</v>
      </c>
      <c r="B93" s="19">
        <v>1577.8700000000001</v>
      </c>
      <c r="C93" s="140">
        <v>1304.54</v>
      </c>
      <c r="D93" s="247">
        <f t="shared" si="63"/>
        <v>5.3789912087837928E-3</v>
      </c>
      <c r="E93" s="215">
        <f t="shared" si="64"/>
        <v>4.3293068861114913E-3</v>
      </c>
      <c r="F93" s="52">
        <f t="shared" si="74"/>
        <v>-0.17322719869190753</v>
      </c>
      <c r="H93" s="19">
        <v>239.75900000000001</v>
      </c>
      <c r="I93" s="140">
        <v>183.97900000000001</v>
      </c>
      <c r="J93" s="262">
        <f t="shared" si="65"/>
        <v>3.1101008977444341E-3</v>
      </c>
      <c r="K93" s="215">
        <f t="shared" si="66"/>
        <v>2.2895821727518667E-3</v>
      </c>
      <c r="L93" s="52">
        <f t="shared" si="75"/>
        <v>-0.23265028632918888</v>
      </c>
      <c r="N93" s="40">
        <f t="shared" si="85"/>
        <v>1.519510479317054</v>
      </c>
      <c r="O93" s="143">
        <f t="shared" si="86"/>
        <v>1.4102978827786041</v>
      </c>
      <c r="P93" s="52">
        <f t="shared" si="87"/>
        <v>-7.1873539554354104E-2</v>
      </c>
    </row>
    <row r="94" spans="1:16" ht="20.100000000000001" customHeight="1" x14ac:dyDescent="0.25">
      <c r="A94" s="38" t="s">
        <v>222</v>
      </c>
      <c r="B94" s="19">
        <v>436.37</v>
      </c>
      <c r="C94" s="140">
        <v>511.19</v>
      </c>
      <c r="D94" s="247">
        <f t="shared" si="63"/>
        <v>1.4875942845589201E-3</v>
      </c>
      <c r="E94" s="215">
        <f t="shared" si="64"/>
        <v>1.696458818519427E-3</v>
      </c>
      <c r="F94" s="52">
        <f t="shared" si="74"/>
        <v>0.17145999954167335</v>
      </c>
      <c r="H94" s="19">
        <v>108.91900000000001</v>
      </c>
      <c r="I94" s="140">
        <v>158.57299999999998</v>
      </c>
      <c r="J94" s="262">
        <f t="shared" si="65"/>
        <v>1.4128732589034239E-3</v>
      </c>
      <c r="K94" s="215">
        <f t="shared" si="66"/>
        <v>1.9734095406529098E-3</v>
      </c>
      <c r="L94" s="52">
        <f t="shared" si="75"/>
        <v>0.45588005765752498</v>
      </c>
      <c r="N94" s="40">
        <f t="shared" si="85"/>
        <v>2.4960240163164289</v>
      </c>
      <c r="O94" s="143">
        <f t="shared" si="86"/>
        <v>3.1020364248126913</v>
      </c>
      <c r="P94" s="52">
        <f t="shared" si="87"/>
        <v>0.2427910967742212</v>
      </c>
    </row>
    <row r="95" spans="1:16" ht="20.100000000000001" customHeight="1" thickBot="1" x14ac:dyDescent="0.3">
      <c r="A95" s="8" t="s">
        <v>17</v>
      </c>
      <c r="B95" s="19">
        <f>B96-SUM(B68:B94)</f>
        <v>6845.1400000000722</v>
      </c>
      <c r="C95" s="140">
        <f>C96-SUM(C68:C94)</f>
        <v>6964.7500000001164</v>
      </c>
      <c r="D95" s="247">
        <f t="shared" si="63"/>
        <v>2.3335222726140099E-2</v>
      </c>
      <c r="E95" s="215">
        <f t="shared" si="64"/>
        <v>2.3113542041674089E-2</v>
      </c>
      <c r="F95" s="52">
        <f t="shared" si="74"/>
        <v>1.7473711275451338E-2</v>
      </c>
      <c r="H95" s="19">
        <f>H96-SUM(H68:H94)</f>
        <v>2204.3080000000191</v>
      </c>
      <c r="I95" s="140">
        <f>I96-SUM(I68:I94)</f>
        <v>2102.3220000000292</v>
      </c>
      <c r="J95" s="263">
        <f t="shared" si="65"/>
        <v>2.8593797478740305E-2</v>
      </c>
      <c r="K95" s="215">
        <f t="shared" si="66"/>
        <v>2.6162980408547261E-2</v>
      </c>
      <c r="L95" s="52">
        <f t="shared" ref="L95" si="88">(I95-H95)/H95</f>
        <v>-4.6266674167125911E-2</v>
      </c>
      <c r="N95" s="40">
        <f t="shared" si="61"/>
        <v>3.2202526171853254</v>
      </c>
      <c r="O95" s="143">
        <f t="shared" si="62"/>
        <v>3.0185175347284456</v>
      </c>
      <c r="P95" s="52">
        <f t="shared" ref="P95" si="89">(O95-N95)/N95</f>
        <v>-6.264573200881586E-2</v>
      </c>
    </row>
    <row r="96" spans="1:16" ht="26.25" customHeight="1" thickBot="1" x14ac:dyDescent="0.3">
      <c r="A96" s="12" t="s">
        <v>18</v>
      </c>
      <c r="B96" s="17">
        <v>293339.38999999996</v>
      </c>
      <c r="C96" s="145">
        <v>301327.68</v>
      </c>
      <c r="D96" s="243">
        <f>SUM(D68:D95)</f>
        <v>1.0000000000000004</v>
      </c>
      <c r="E96" s="244">
        <f>SUM(E68:E95)</f>
        <v>1.0000000000000004</v>
      </c>
      <c r="F96" s="57">
        <f>(C96-B96)/B96</f>
        <v>2.7232244534223782E-2</v>
      </c>
      <c r="G96" s="1"/>
      <c r="H96" s="17">
        <v>77090.425000000017</v>
      </c>
      <c r="I96" s="145">
        <v>80354.836000000039</v>
      </c>
      <c r="J96" s="255">
        <f t="shared" ref="J96" si="90">H96/$H$96</f>
        <v>1</v>
      </c>
      <c r="K96" s="244">
        <f t="shared" si="66"/>
        <v>1</v>
      </c>
      <c r="L96" s="57">
        <f>(I96-H96)/H96</f>
        <v>4.2345219915443731E-2</v>
      </c>
      <c r="M96" s="1"/>
      <c r="N96" s="37">
        <f t="shared" si="61"/>
        <v>2.6280284076407208</v>
      </c>
      <c r="O96" s="150">
        <f t="shared" si="62"/>
        <v>2.6666928175997651</v>
      </c>
      <c r="P96" s="57">
        <f>(O96-N96)/N96</f>
        <v>1.4712325729292547E-2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3" t="s">
        <v>16</v>
      </c>
      <c r="B4" s="316"/>
      <c r="C4" s="316"/>
      <c r="D4" s="316"/>
      <c r="E4" s="352" t="s">
        <v>1</v>
      </c>
      <c r="F4" s="350"/>
      <c r="G4" s="345" t="s">
        <v>104</v>
      </c>
      <c r="H4" s="345"/>
      <c r="I4" s="130" t="s">
        <v>0</v>
      </c>
      <c r="K4" s="346" t="s">
        <v>19</v>
      </c>
      <c r="L4" s="345"/>
      <c r="M4" s="355" t="s">
        <v>104</v>
      </c>
      <c r="N4" s="356"/>
      <c r="O4" s="130" t="s">
        <v>0</v>
      </c>
      <c r="Q4" s="344" t="s">
        <v>22</v>
      </c>
      <c r="R4" s="345"/>
      <c r="S4" s="130" t="s">
        <v>0</v>
      </c>
    </row>
    <row r="5" spans="1:19" x14ac:dyDescent="0.25">
      <c r="A5" s="351"/>
      <c r="B5" s="317"/>
      <c r="C5" s="317"/>
      <c r="D5" s="317"/>
      <c r="E5" s="353" t="s">
        <v>183</v>
      </c>
      <c r="F5" s="343"/>
      <c r="G5" s="347" t="str">
        <f>E5</f>
        <v>jan-ago</v>
      </c>
      <c r="H5" s="347"/>
      <c r="I5" s="131" t="s">
        <v>151</v>
      </c>
      <c r="K5" s="342" t="str">
        <f>E5</f>
        <v>jan-ago</v>
      </c>
      <c r="L5" s="347"/>
      <c r="M5" s="348" t="str">
        <f>E5</f>
        <v>jan-ago</v>
      </c>
      <c r="N5" s="349"/>
      <c r="O5" s="131" t="str">
        <f>I5</f>
        <v>2023/2022</v>
      </c>
      <c r="Q5" s="342" t="str">
        <f>E5</f>
        <v>jan-ago</v>
      </c>
      <c r="R5" s="343"/>
      <c r="S5" s="131" t="str">
        <f>O5</f>
        <v>2023/2022</v>
      </c>
    </row>
    <row r="6" spans="1:19" ht="15.75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274612.20999999985</v>
      </c>
      <c r="F7" s="145">
        <v>268160.02999999997</v>
      </c>
      <c r="G7" s="243">
        <f>E7/E15</f>
        <v>0.37105813860380721</v>
      </c>
      <c r="H7" s="244">
        <f>F7/F15</f>
        <v>0.34857118003770932</v>
      </c>
      <c r="I7" s="164">
        <f t="shared" ref="I7:I18" si="0">(F7-E7)/E7</f>
        <v>-2.3495604947791217E-2</v>
      </c>
      <c r="J7" s="1"/>
      <c r="K7" s="17">
        <v>37787.02800000002</v>
      </c>
      <c r="L7" s="145">
        <v>36165.868000000017</v>
      </c>
      <c r="M7" s="243">
        <f>K7/K15</f>
        <v>0.38295929587674549</v>
      </c>
      <c r="N7" s="244">
        <f>L7/L15</f>
        <v>0.35949980100998102</v>
      </c>
      <c r="O7" s="164">
        <f t="shared" ref="O7:O18" si="1">(L7-K7)/K7</f>
        <v>-4.2902553754690702E-2</v>
      </c>
      <c r="P7" s="1"/>
      <c r="Q7" s="187">
        <f t="shared" ref="Q7:Q18" si="2">(K7/E7)*10</f>
        <v>1.3760141255190381</v>
      </c>
      <c r="R7" s="188">
        <f t="shared" ref="R7:R18" si="3">(L7/F7)*10</f>
        <v>1.3486673610530255</v>
      </c>
      <c r="S7" s="55">
        <f>(R7-Q7)/Q7</f>
        <v>-1.9873898064598192E-2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134790.9399999998</v>
      </c>
      <c r="F8" s="181">
        <v>108050.33999999998</v>
      </c>
      <c r="G8" s="245">
        <f>E8/E7</f>
        <v>0.49084102997459533</v>
      </c>
      <c r="H8" s="246">
        <f>F8/F7</f>
        <v>0.4029323087411647</v>
      </c>
      <c r="I8" s="206">
        <f t="shared" si="0"/>
        <v>-0.19838573720162392</v>
      </c>
      <c r="K8" s="180">
        <v>26101.316000000024</v>
      </c>
      <c r="L8" s="181">
        <v>23368.137000000013</v>
      </c>
      <c r="M8" s="250">
        <f>K8/K7</f>
        <v>0.69074805247980897</v>
      </c>
      <c r="N8" s="246">
        <f>L8/L7</f>
        <v>0.64613787231651687</v>
      </c>
      <c r="O8" s="207">
        <f t="shared" si="1"/>
        <v>-0.10471422207217478</v>
      </c>
      <c r="Q8" s="189">
        <f t="shared" si="2"/>
        <v>1.9364295552802038</v>
      </c>
      <c r="R8" s="190">
        <f t="shared" si="3"/>
        <v>2.1627083265078126</v>
      </c>
      <c r="S8" s="182">
        <f t="shared" ref="S8:S18" si="4">(R8-Q8)/Q8</f>
        <v>0.11685360338081911</v>
      </c>
    </row>
    <row r="9" spans="1:19" ht="24" customHeight="1" x14ac:dyDescent="0.25">
      <c r="A9" s="8"/>
      <c r="B9" t="s">
        <v>37</v>
      </c>
      <c r="E9" s="19">
        <v>73847.010000000038</v>
      </c>
      <c r="F9" s="140">
        <v>65831.100000000035</v>
      </c>
      <c r="G9" s="247">
        <f>E9/E7</f>
        <v>0.26891378937593519</v>
      </c>
      <c r="H9" s="215">
        <f>F9/F7</f>
        <v>0.24549184306102606</v>
      </c>
      <c r="I9" s="182">
        <f t="shared" si="0"/>
        <v>-0.10854752277715779</v>
      </c>
      <c r="K9" s="19">
        <v>8027.9369999999963</v>
      </c>
      <c r="L9" s="140">
        <v>7524.122000000003</v>
      </c>
      <c r="M9" s="247">
        <f>K9/K7</f>
        <v>0.2124521939116247</v>
      </c>
      <c r="N9" s="215">
        <f>L9/L7</f>
        <v>0.20804483387485681</v>
      </c>
      <c r="O9" s="182">
        <f t="shared" si="1"/>
        <v>-6.2757717206798388E-2</v>
      </c>
      <c r="Q9" s="189">
        <f t="shared" si="2"/>
        <v>1.0871038651395624</v>
      </c>
      <c r="R9" s="190">
        <f t="shared" si="3"/>
        <v>1.1429433808640597</v>
      </c>
      <c r="S9" s="182">
        <f t="shared" si="4"/>
        <v>5.1365391583193962E-2</v>
      </c>
    </row>
    <row r="10" spans="1:19" ht="24" customHeight="1" thickBot="1" x14ac:dyDescent="0.3">
      <c r="A10" s="8"/>
      <c r="B10" t="s">
        <v>36</v>
      </c>
      <c r="E10" s="19">
        <v>65974.260000000024</v>
      </c>
      <c r="F10" s="140">
        <v>94278.589999999982</v>
      </c>
      <c r="G10" s="247">
        <f>E10/E7</f>
        <v>0.24024518064946951</v>
      </c>
      <c r="H10" s="215">
        <f>F10/F7</f>
        <v>0.35157584819780929</v>
      </c>
      <c r="I10" s="186">
        <f t="shared" si="0"/>
        <v>0.42902080296163908</v>
      </c>
      <c r="K10" s="19">
        <v>3657.7749999999996</v>
      </c>
      <c r="L10" s="140">
        <v>5273.6089999999995</v>
      </c>
      <c r="M10" s="247">
        <f>K10/K7</f>
        <v>9.6799753608566352E-2</v>
      </c>
      <c r="N10" s="215">
        <f>L10/L7</f>
        <v>0.14581729380862632</v>
      </c>
      <c r="O10" s="209">
        <f t="shared" si="1"/>
        <v>0.44175325163521539</v>
      </c>
      <c r="Q10" s="189">
        <f t="shared" si="2"/>
        <v>0.55442455891130848</v>
      </c>
      <c r="R10" s="190">
        <f t="shared" si="3"/>
        <v>0.55936443258220137</v>
      </c>
      <c r="S10" s="182">
        <f t="shared" si="4"/>
        <v>8.9099113513171659E-3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465466.44999999984</v>
      </c>
      <c r="F11" s="145">
        <v>501152.07999999996</v>
      </c>
      <c r="G11" s="243">
        <f>E11/E15</f>
        <v>0.62894186139619257</v>
      </c>
      <c r="H11" s="244">
        <f>F11/F15</f>
        <v>0.65142881996229074</v>
      </c>
      <c r="I11" s="164">
        <f t="shared" si="0"/>
        <v>7.666638487048881E-2</v>
      </c>
      <c r="J11" s="1"/>
      <c r="K11" s="17">
        <v>60884.106000000029</v>
      </c>
      <c r="L11" s="145">
        <v>64434.65499999997</v>
      </c>
      <c r="M11" s="243">
        <f>K11/K15</f>
        <v>0.61704070412325451</v>
      </c>
      <c r="N11" s="244">
        <f>L11/L15</f>
        <v>0.64050019899001898</v>
      </c>
      <c r="O11" s="164">
        <f t="shared" si="1"/>
        <v>5.8316516957643089E-2</v>
      </c>
      <c r="Q11" s="191">
        <f t="shared" si="2"/>
        <v>1.3080235106096272</v>
      </c>
      <c r="R11" s="192">
        <f t="shared" si="3"/>
        <v>1.2857305710474147</v>
      </c>
      <c r="S11" s="57">
        <f t="shared" si="4"/>
        <v>-1.7043225432410186E-2</v>
      </c>
    </row>
    <row r="12" spans="1:19" s="3" customFormat="1" ht="24" customHeight="1" x14ac:dyDescent="0.25">
      <c r="A12" s="46"/>
      <c r="B12" s="3" t="s">
        <v>33</v>
      </c>
      <c r="E12" s="31">
        <v>241884.70999999993</v>
      </c>
      <c r="F12" s="141">
        <v>224010.21999999997</v>
      </c>
      <c r="G12" s="247">
        <f>E12/E11</f>
        <v>0.51966089070436772</v>
      </c>
      <c r="H12" s="215">
        <f>F12/F11</f>
        <v>0.44699050236407278</v>
      </c>
      <c r="I12" s="206">
        <f t="shared" si="0"/>
        <v>-7.3896733695982542E-2</v>
      </c>
      <c r="K12" s="31">
        <v>39661.644000000029</v>
      </c>
      <c r="L12" s="141">
        <v>38073.052999999985</v>
      </c>
      <c r="M12" s="247">
        <f>K12/K11</f>
        <v>0.65142853538820145</v>
      </c>
      <c r="N12" s="215">
        <f>L12/L11</f>
        <v>0.59087851095035748</v>
      </c>
      <c r="O12" s="206">
        <f t="shared" si="1"/>
        <v>-4.0053584263931241E-2</v>
      </c>
      <c r="Q12" s="189">
        <f t="shared" si="2"/>
        <v>1.6396920665221062</v>
      </c>
      <c r="R12" s="190">
        <f t="shared" si="3"/>
        <v>1.6996123212592706</v>
      </c>
      <c r="S12" s="182">
        <f t="shared" si="4"/>
        <v>3.6543602277871123E-2</v>
      </c>
    </row>
    <row r="13" spans="1:19" ht="24" customHeight="1" x14ac:dyDescent="0.25">
      <c r="A13" s="8"/>
      <c r="B13" s="3" t="s">
        <v>37</v>
      </c>
      <c r="D13" s="3"/>
      <c r="E13" s="19">
        <v>58007.009999999995</v>
      </c>
      <c r="F13" s="140">
        <v>56962.729999999974</v>
      </c>
      <c r="G13" s="247">
        <f>E13/E11</f>
        <v>0.12462124821241148</v>
      </c>
      <c r="H13" s="215">
        <f>F13/F11</f>
        <v>0.1136635609693568</v>
      </c>
      <c r="I13" s="182">
        <f t="shared" si="0"/>
        <v>-1.8002651748470069E-2</v>
      </c>
      <c r="K13" s="19">
        <v>4763.2339999999995</v>
      </c>
      <c r="L13" s="140">
        <v>5168.6369999999979</v>
      </c>
      <c r="M13" s="247">
        <f>K13/K11</f>
        <v>7.8234441021438297E-2</v>
      </c>
      <c r="N13" s="215">
        <f>L13/L11</f>
        <v>8.0215173030723924E-2</v>
      </c>
      <c r="O13" s="182">
        <f t="shared" si="1"/>
        <v>8.5110872151147404E-2</v>
      </c>
      <c r="Q13" s="189">
        <f t="shared" si="2"/>
        <v>0.82114799573361896</v>
      </c>
      <c r="R13" s="190">
        <f t="shared" si="3"/>
        <v>0.90737171480369705</v>
      </c>
      <c r="S13" s="182">
        <f t="shared" si="4"/>
        <v>0.10500387204019813</v>
      </c>
    </row>
    <row r="14" spans="1:19" ht="24" customHeight="1" thickBot="1" x14ac:dyDescent="0.3">
      <c r="A14" s="8"/>
      <c r="B14" t="s">
        <v>36</v>
      </c>
      <c r="E14" s="19">
        <v>165574.72999999995</v>
      </c>
      <c r="F14" s="140">
        <v>220179.13</v>
      </c>
      <c r="G14" s="247">
        <f>E14/E11</f>
        <v>0.35571786108322095</v>
      </c>
      <c r="H14" s="215">
        <f>F14/F11</f>
        <v>0.4393459366665704</v>
      </c>
      <c r="I14" s="186">
        <f t="shared" si="0"/>
        <v>0.32978703936283071</v>
      </c>
      <c r="K14" s="19">
        <v>16459.227999999999</v>
      </c>
      <c r="L14" s="140">
        <v>21192.964999999989</v>
      </c>
      <c r="M14" s="247">
        <f>K14/K11</f>
        <v>0.27033702359036021</v>
      </c>
      <c r="N14" s="215">
        <f>L14/L11</f>
        <v>0.32890631601891868</v>
      </c>
      <c r="O14" s="209">
        <f t="shared" si="1"/>
        <v>0.28760382929260048</v>
      </c>
      <c r="Q14" s="189">
        <f t="shared" si="2"/>
        <v>0.99406642547446733</v>
      </c>
      <c r="R14" s="190">
        <f t="shared" si="3"/>
        <v>0.96253287039511815</v>
      </c>
      <c r="S14" s="182">
        <f t="shared" si="4"/>
        <v>-3.172177861685474E-2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740078.6599999998</v>
      </c>
      <c r="F15" s="145">
        <v>769312.10999999987</v>
      </c>
      <c r="G15" s="243">
        <f>G7+G11</f>
        <v>0.99999999999999978</v>
      </c>
      <c r="H15" s="244">
        <f>H7+H11</f>
        <v>1</v>
      </c>
      <c r="I15" s="164">
        <f t="shared" si="0"/>
        <v>3.9500463369664084E-2</v>
      </c>
      <c r="J15" s="1"/>
      <c r="K15" s="17">
        <v>98671.134000000049</v>
      </c>
      <c r="L15" s="145">
        <v>100600.52299999999</v>
      </c>
      <c r="M15" s="243">
        <f>M7+M11</f>
        <v>1</v>
      </c>
      <c r="N15" s="244">
        <f>N7+N11</f>
        <v>1</v>
      </c>
      <c r="O15" s="164">
        <f t="shared" si="1"/>
        <v>1.9553732908349226E-2</v>
      </c>
      <c r="Q15" s="191">
        <f t="shared" si="2"/>
        <v>1.3332519816204413</v>
      </c>
      <c r="R15" s="192">
        <f t="shared" si="3"/>
        <v>1.3076685222074564</v>
      </c>
      <c r="S15" s="57">
        <f t="shared" si="4"/>
        <v>-1.9188765338935126E-2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376675.64999999973</v>
      </c>
      <c r="F16" s="181">
        <f t="shared" ref="F16:F17" si="5">F8+F12</f>
        <v>332060.55999999994</v>
      </c>
      <c r="G16" s="245">
        <f>E16/E15</f>
        <v>0.50896704682715732</v>
      </c>
      <c r="H16" s="246">
        <f>F16/F15</f>
        <v>0.43163308582260584</v>
      </c>
      <c r="I16" s="207">
        <f t="shared" si="0"/>
        <v>-0.11844431674837443</v>
      </c>
      <c r="J16" s="3"/>
      <c r="K16" s="180">
        <f t="shared" ref="K16:L18" si="6">K8+K12</f>
        <v>65762.96000000005</v>
      </c>
      <c r="L16" s="181">
        <f t="shared" si="6"/>
        <v>61441.19</v>
      </c>
      <c r="M16" s="250">
        <f>K16/K15</f>
        <v>0.6664863099678171</v>
      </c>
      <c r="N16" s="246">
        <f>L16/L15</f>
        <v>0.6107442403654304</v>
      </c>
      <c r="O16" s="207">
        <f t="shared" si="1"/>
        <v>-6.5717388633359033E-2</v>
      </c>
      <c r="P16" s="3"/>
      <c r="Q16" s="189">
        <f t="shared" si="2"/>
        <v>1.745877653625874</v>
      </c>
      <c r="R16" s="190">
        <f t="shared" si="3"/>
        <v>1.8503007403227898</v>
      </c>
      <c r="S16" s="182">
        <f t="shared" si="4"/>
        <v>5.9811228169424031E-2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131854.02000000002</v>
      </c>
      <c r="F17" s="140">
        <f t="shared" si="5"/>
        <v>122793.83000000002</v>
      </c>
      <c r="G17" s="248">
        <f>E17/E15</f>
        <v>0.17816216995096176</v>
      </c>
      <c r="H17" s="215">
        <f>F17/F15</f>
        <v>0.15961510082039398</v>
      </c>
      <c r="I17" s="182">
        <f t="shared" si="0"/>
        <v>-6.871379424002394E-2</v>
      </c>
      <c r="K17" s="19">
        <f t="shared" si="6"/>
        <v>12791.170999999995</v>
      </c>
      <c r="L17" s="140">
        <f t="shared" si="6"/>
        <v>12692.759000000002</v>
      </c>
      <c r="M17" s="247">
        <f>K17/K15</f>
        <v>0.1296343771624231</v>
      </c>
      <c r="N17" s="215">
        <f>L17/L15</f>
        <v>0.12616991066736308</v>
      </c>
      <c r="O17" s="182">
        <f t="shared" si="1"/>
        <v>-7.6937443804005927E-3</v>
      </c>
      <c r="Q17" s="189">
        <f t="shared" si="2"/>
        <v>0.97010094951977899</v>
      </c>
      <c r="R17" s="190">
        <f t="shared" si="3"/>
        <v>1.0336642321523808</v>
      </c>
      <c r="S17" s="182">
        <f t="shared" si="4"/>
        <v>6.5522338334033176E-2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231548.99</v>
      </c>
      <c r="F18" s="142">
        <f>F10+F14</f>
        <v>314457.71999999997</v>
      </c>
      <c r="G18" s="249">
        <f>E18/E15</f>
        <v>0.31287078322188083</v>
      </c>
      <c r="H18" s="221">
        <f>F18/F15</f>
        <v>0.40875181335700023</v>
      </c>
      <c r="I18" s="208">
        <f t="shared" si="0"/>
        <v>0.35806128975125301</v>
      </c>
      <c r="K18" s="21">
        <f t="shared" si="6"/>
        <v>20117.002999999997</v>
      </c>
      <c r="L18" s="142">
        <f t="shared" si="6"/>
        <v>26466.57399999999</v>
      </c>
      <c r="M18" s="249">
        <f>K18/K15</f>
        <v>0.20387931286975974</v>
      </c>
      <c r="N18" s="221">
        <f>L18/L15</f>
        <v>0.2630858489672066</v>
      </c>
      <c r="O18" s="186">
        <f t="shared" si="1"/>
        <v>0.31563205513266529</v>
      </c>
      <c r="Q18" s="193">
        <f t="shared" si="2"/>
        <v>0.86880115521125778</v>
      </c>
      <c r="R18" s="194">
        <f t="shared" si="3"/>
        <v>0.84165763206576671</v>
      </c>
      <c r="S18" s="186">
        <f t="shared" si="4"/>
        <v>-3.1242503514962345E-2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topLeftCell="A81" workbookViewId="0">
      <selection activeCell="H76" sqref="H7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104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6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151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2023/2022</v>
      </c>
      <c r="N5" s="342" t="str">
        <f>B5</f>
        <v>jan-ago</v>
      </c>
      <c r="O5" s="343"/>
      <c r="P5" s="131" t="str">
        <f>F5</f>
        <v>2023/2022</v>
      </c>
    </row>
    <row r="6" spans="1:16" ht="19.5" customHeight="1" thickBot="1" x14ac:dyDescent="0.3">
      <c r="A6" s="360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155</v>
      </c>
      <c r="B7" s="39">
        <v>175756.16999999995</v>
      </c>
      <c r="C7" s="147">
        <v>228718.54</v>
      </c>
      <c r="D7" s="247">
        <f>B7/$B$33</f>
        <v>0.23748309402678885</v>
      </c>
      <c r="E7" s="246">
        <f>C7/$C$33</f>
        <v>0.29730266432436642</v>
      </c>
      <c r="F7" s="52">
        <f>(C7-B7)/B7</f>
        <v>0.3013400326145026</v>
      </c>
      <c r="H7" s="39">
        <v>18109.166000000001</v>
      </c>
      <c r="I7" s="147">
        <v>22979.131000000005</v>
      </c>
      <c r="J7" s="247">
        <f>H7/$H$33</f>
        <v>0.1835305348776067</v>
      </c>
      <c r="K7" s="246">
        <f>I7/$I$33</f>
        <v>0.22841959777883061</v>
      </c>
      <c r="L7" s="52">
        <f>(I7-H7)/H7</f>
        <v>0.26892265496931239</v>
      </c>
      <c r="N7" s="27">
        <f t="shared" ref="N7:N33" si="0">(H7/B7)*10</f>
        <v>1.0303573410822509</v>
      </c>
      <c r="O7" s="151">
        <f t="shared" ref="O7:O33" si="1">(I7/C7)*10</f>
        <v>1.0046903499821223</v>
      </c>
      <c r="P7" s="61">
        <f>(O7-N7)/N7</f>
        <v>-2.491076646590289E-2</v>
      </c>
    </row>
    <row r="8" spans="1:16" ht="20.100000000000001" customHeight="1" x14ac:dyDescent="0.25">
      <c r="A8" s="8" t="s">
        <v>189</v>
      </c>
      <c r="B8" s="19">
        <v>75130.530000000028</v>
      </c>
      <c r="C8" s="140">
        <v>62366.320000000043</v>
      </c>
      <c r="D8" s="247">
        <f t="shared" ref="D8:D32" si="2">B8/$B$33</f>
        <v>0.10151695226558756</v>
      </c>
      <c r="E8" s="215">
        <f t="shared" ref="E8:E32" si="3">C8/$C$33</f>
        <v>8.1067643664156086E-2</v>
      </c>
      <c r="F8" s="52">
        <f t="shared" ref="F8:F33" si="4">(C8-B8)/B8</f>
        <v>-0.16989378352581808</v>
      </c>
      <c r="H8" s="19">
        <v>10061.409000000001</v>
      </c>
      <c r="I8" s="140">
        <v>8812.8990000000031</v>
      </c>
      <c r="J8" s="247">
        <f t="shared" ref="J8:J32" si="5">H8/$H$33</f>
        <v>0.10196912300612664</v>
      </c>
      <c r="K8" s="215">
        <f t="shared" ref="K8:K32" si="6">I8/$I$33</f>
        <v>8.7602914350654024E-2</v>
      </c>
      <c r="L8" s="52">
        <f t="shared" ref="L8:L33" si="7">(I8-H8)/H8</f>
        <v>-0.12408898197061646</v>
      </c>
      <c r="N8" s="27">
        <f t="shared" si="0"/>
        <v>1.3391904729009629</v>
      </c>
      <c r="O8" s="152">
        <f t="shared" si="1"/>
        <v>1.4130862619439459</v>
      </c>
      <c r="P8" s="52">
        <f t="shared" ref="P8:P71" si="8">(O8-N8)/N8</f>
        <v>5.5179446492707993E-2</v>
      </c>
    </row>
    <row r="9" spans="1:16" ht="20.100000000000001" customHeight="1" x14ac:dyDescent="0.25">
      <c r="A9" s="8" t="s">
        <v>153</v>
      </c>
      <c r="B9" s="19">
        <v>37194.639999999992</v>
      </c>
      <c r="C9" s="140">
        <v>37917.369999999995</v>
      </c>
      <c r="D9" s="247">
        <f t="shared" si="2"/>
        <v>5.0257684770967426E-2</v>
      </c>
      <c r="E9" s="215">
        <f t="shared" si="3"/>
        <v>4.9287369205718079E-2</v>
      </c>
      <c r="F9" s="52">
        <f t="shared" si="4"/>
        <v>1.9431025545616341E-2</v>
      </c>
      <c r="H9" s="19">
        <v>6056.7519999999995</v>
      </c>
      <c r="I9" s="140">
        <v>6993.9099999999989</v>
      </c>
      <c r="J9" s="247">
        <f t="shared" si="5"/>
        <v>6.1383220750255096E-2</v>
      </c>
      <c r="K9" s="215">
        <f t="shared" si="6"/>
        <v>6.9521606761428031E-2</v>
      </c>
      <c r="L9" s="52">
        <f t="shared" si="7"/>
        <v>0.15472946556173994</v>
      </c>
      <c r="N9" s="27">
        <f t="shared" si="0"/>
        <v>1.6283937685645031</v>
      </c>
      <c r="O9" s="152">
        <f t="shared" si="1"/>
        <v>1.844513477596152</v>
      </c>
      <c r="P9" s="52">
        <f t="shared" si="8"/>
        <v>0.13271956280093569</v>
      </c>
    </row>
    <row r="10" spans="1:16" ht="20.100000000000001" customHeight="1" x14ac:dyDescent="0.25">
      <c r="A10" s="8" t="s">
        <v>152</v>
      </c>
      <c r="B10" s="19">
        <v>22506.900000000009</v>
      </c>
      <c r="C10" s="140">
        <v>20396.48</v>
      </c>
      <c r="D10" s="247">
        <f t="shared" si="2"/>
        <v>3.0411497069784448E-2</v>
      </c>
      <c r="E10" s="215">
        <f t="shared" si="3"/>
        <v>2.6512620475973012E-2</v>
      </c>
      <c r="F10" s="52">
        <f t="shared" si="4"/>
        <v>-9.376768901981207E-2</v>
      </c>
      <c r="H10" s="19">
        <v>6291.5799999999981</v>
      </c>
      <c r="I10" s="140">
        <v>5909.082999999996</v>
      </c>
      <c r="J10" s="247">
        <f t="shared" si="5"/>
        <v>6.3763126508711243E-2</v>
      </c>
      <c r="K10" s="215">
        <f t="shared" si="6"/>
        <v>5.8738094234360931E-2</v>
      </c>
      <c r="L10" s="52">
        <f t="shared" si="7"/>
        <v>-6.0795062607485281E-2</v>
      </c>
      <c r="N10" s="27">
        <f t="shared" si="0"/>
        <v>2.7954005216178128</v>
      </c>
      <c r="O10" s="152">
        <f t="shared" si="1"/>
        <v>2.8971092070788669</v>
      </c>
      <c r="P10" s="52">
        <f t="shared" si="8"/>
        <v>3.638429794746946E-2</v>
      </c>
    </row>
    <row r="11" spans="1:16" ht="20.100000000000001" customHeight="1" x14ac:dyDescent="0.25">
      <c r="A11" s="8" t="s">
        <v>156</v>
      </c>
      <c r="B11" s="19">
        <v>22359.479999999996</v>
      </c>
      <c r="C11" s="140">
        <v>23216.330000000005</v>
      </c>
      <c r="D11" s="247">
        <f t="shared" si="2"/>
        <v>3.0212302027462848E-2</v>
      </c>
      <c r="E11" s="215">
        <f t="shared" si="3"/>
        <v>3.0178037883740072E-2</v>
      </c>
      <c r="F11" s="52">
        <f t="shared" si="4"/>
        <v>3.8321553095152915E-2</v>
      </c>
      <c r="H11" s="19">
        <v>4441.8740000000007</v>
      </c>
      <c r="I11" s="140">
        <v>4591.2889999999998</v>
      </c>
      <c r="J11" s="247">
        <f t="shared" si="5"/>
        <v>4.5016955009354626E-2</v>
      </c>
      <c r="K11" s="215">
        <f t="shared" si="6"/>
        <v>4.563881839858823E-2</v>
      </c>
      <c r="L11" s="52">
        <f t="shared" si="7"/>
        <v>3.3637829438655627E-2</v>
      </c>
      <c r="N11" s="27">
        <f t="shared" si="0"/>
        <v>1.9865730330043461</v>
      </c>
      <c r="O11" s="152">
        <f t="shared" si="1"/>
        <v>1.9776118792246657</v>
      </c>
      <c r="P11" s="52">
        <f t="shared" si="8"/>
        <v>-4.5108604772149423E-3</v>
      </c>
    </row>
    <row r="12" spans="1:16" ht="20.100000000000001" customHeight="1" x14ac:dyDescent="0.25">
      <c r="A12" s="8" t="s">
        <v>190</v>
      </c>
      <c r="B12" s="19">
        <v>44193.250000000015</v>
      </c>
      <c r="C12" s="140">
        <v>43877.42</v>
      </c>
      <c r="D12" s="247">
        <f t="shared" si="2"/>
        <v>5.9714260643591588E-2</v>
      </c>
      <c r="E12" s="215">
        <f t="shared" si="3"/>
        <v>5.7034614988707259E-2</v>
      </c>
      <c r="F12" s="52">
        <f t="shared" si="4"/>
        <v>-7.1465665005406073E-3</v>
      </c>
      <c r="H12" s="19">
        <v>3999.6110000000008</v>
      </c>
      <c r="I12" s="140">
        <v>4482.8980000000001</v>
      </c>
      <c r="J12" s="247">
        <f t="shared" si="5"/>
        <v>4.053476267942762E-2</v>
      </c>
      <c r="K12" s="215">
        <f t="shared" si="6"/>
        <v>4.4561378671957787E-2</v>
      </c>
      <c r="L12" s="52">
        <f t="shared" si="7"/>
        <v>0.1208335010579777</v>
      </c>
      <c r="N12" s="27">
        <f t="shared" si="0"/>
        <v>0.90502757774094444</v>
      </c>
      <c r="O12" s="152">
        <f t="shared" si="1"/>
        <v>1.0216867810368067</v>
      </c>
      <c r="P12" s="52">
        <f t="shared" si="8"/>
        <v>0.12890126904978669</v>
      </c>
    </row>
    <row r="13" spans="1:16" ht="20.100000000000001" customHeight="1" x14ac:dyDescent="0.25">
      <c r="A13" s="8" t="s">
        <v>162</v>
      </c>
      <c r="B13" s="19">
        <v>62882.649999999987</v>
      </c>
      <c r="C13" s="140">
        <v>64030.429999999986</v>
      </c>
      <c r="D13" s="247">
        <f t="shared" si="2"/>
        <v>8.4967522236082269E-2</v>
      </c>
      <c r="E13" s="215">
        <f t="shared" si="3"/>
        <v>8.3230757929964205E-2</v>
      </c>
      <c r="F13" s="52">
        <f t="shared" si="4"/>
        <v>1.8252729488976674E-2</v>
      </c>
      <c r="H13" s="19">
        <v>4000.5529999999999</v>
      </c>
      <c r="I13" s="140">
        <v>4471.0460000000003</v>
      </c>
      <c r="J13" s="247">
        <f t="shared" si="5"/>
        <v>4.054430954447124E-2</v>
      </c>
      <c r="K13" s="215">
        <f t="shared" si="6"/>
        <v>4.444356616316994E-2</v>
      </c>
      <c r="L13" s="52">
        <f t="shared" si="7"/>
        <v>0.11760699083351737</v>
      </c>
      <c r="N13" s="27">
        <f t="shared" si="0"/>
        <v>0.63619344922645604</v>
      </c>
      <c r="O13" s="152">
        <f t="shared" si="1"/>
        <v>0.6982689324435275</v>
      </c>
      <c r="P13" s="52">
        <f t="shared" si="8"/>
        <v>9.7573282611678386E-2</v>
      </c>
    </row>
    <row r="14" spans="1:16" ht="20.100000000000001" customHeight="1" x14ac:dyDescent="0.25">
      <c r="A14" s="8" t="s">
        <v>178</v>
      </c>
      <c r="B14" s="19">
        <v>29524.699999999993</v>
      </c>
      <c r="C14" s="140">
        <v>22163.090000000007</v>
      </c>
      <c r="D14" s="247">
        <f t="shared" si="2"/>
        <v>3.9894002618586492E-2</v>
      </c>
      <c r="E14" s="215">
        <f t="shared" si="3"/>
        <v>2.8808970653016252E-2</v>
      </c>
      <c r="F14" s="52">
        <f t="shared" si="4"/>
        <v>-0.24933733450297504</v>
      </c>
      <c r="H14" s="19">
        <v>5273.5870000000004</v>
      </c>
      <c r="I14" s="140">
        <v>4389.543999999999</v>
      </c>
      <c r="J14" s="247">
        <f t="shared" si="5"/>
        <v>5.3446097011513032E-2</v>
      </c>
      <c r="K14" s="215">
        <f t="shared" si="6"/>
        <v>4.3633411329283028E-2</v>
      </c>
      <c r="L14" s="52">
        <f t="shared" si="7"/>
        <v>-0.1676359942483174</v>
      </c>
      <c r="N14" s="27">
        <f t="shared" si="0"/>
        <v>1.7861610786900464</v>
      </c>
      <c r="O14" s="152">
        <f t="shared" si="1"/>
        <v>1.9805649843952253</v>
      </c>
      <c r="P14" s="52">
        <f t="shared" si="8"/>
        <v>0.10883895524571219</v>
      </c>
    </row>
    <row r="15" spans="1:16" ht="20.100000000000001" customHeight="1" x14ac:dyDescent="0.25">
      <c r="A15" s="8" t="s">
        <v>195</v>
      </c>
      <c r="B15" s="19">
        <v>49388.040000000015</v>
      </c>
      <c r="C15" s="140">
        <v>42193.499999999993</v>
      </c>
      <c r="D15" s="247">
        <f t="shared" si="2"/>
        <v>6.6733501003798698E-2</v>
      </c>
      <c r="E15" s="215">
        <f t="shared" si="3"/>
        <v>5.4845750445810609E-2</v>
      </c>
      <c r="F15" s="52">
        <f t="shared" si="4"/>
        <v>-0.14567372991517827</v>
      </c>
      <c r="H15" s="19">
        <v>4058.7809999999995</v>
      </c>
      <c r="I15" s="140">
        <v>3872.8259999999987</v>
      </c>
      <c r="J15" s="247">
        <f t="shared" si="5"/>
        <v>4.1134431474153327E-2</v>
      </c>
      <c r="K15" s="215">
        <f t="shared" si="6"/>
        <v>3.8497076203072994E-2</v>
      </c>
      <c r="L15" s="52">
        <f t="shared" si="7"/>
        <v>-4.5815480066552214E-2</v>
      </c>
      <c r="N15" s="27">
        <f t="shared" si="0"/>
        <v>0.8218145526730759</v>
      </c>
      <c r="O15" s="152">
        <f t="shared" si="1"/>
        <v>0.91787265811084628</v>
      </c>
      <c r="P15" s="52">
        <f t="shared" si="8"/>
        <v>0.11688537897671304</v>
      </c>
    </row>
    <row r="16" spans="1:16" ht="20.100000000000001" customHeight="1" x14ac:dyDescent="0.25">
      <c r="A16" s="8" t="s">
        <v>194</v>
      </c>
      <c r="B16" s="19">
        <v>15347.779999999997</v>
      </c>
      <c r="C16" s="140">
        <v>14539.449999999999</v>
      </c>
      <c r="D16" s="247">
        <f t="shared" si="2"/>
        <v>2.0738038845762682E-2</v>
      </c>
      <c r="E16" s="215">
        <f t="shared" si="3"/>
        <v>1.8899286532744169E-2</v>
      </c>
      <c r="F16" s="52">
        <f t="shared" si="4"/>
        <v>-5.2667551919560893E-2</v>
      </c>
      <c r="H16" s="19">
        <v>2687.8669999999997</v>
      </c>
      <c r="I16" s="140">
        <v>2608.4400000000005</v>
      </c>
      <c r="J16" s="247">
        <f t="shared" si="5"/>
        <v>2.7240661894085461E-2</v>
      </c>
      <c r="K16" s="215">
        <f t="shared" si="6"/>
        <v>2.592869223950257E-2</v>
      </c>
      <c r="L16" s="52">
        <f t="shared" si="7"/>
        <v>-2.9550197238181513E-2</v>
      </c>
      <c r="N16" s="27">
        <f t="shared" si="0"/>
        <v>1.7513067036405268</v>
      </c>
      <c r="O16" s="152">
        <f t="shared" si="1"/>
        <v>1.7940431034186304</v>
      </c>
      <c r="P16" s="52">
        <f t="shared" si="8"/>
        <v>2.440257876548144E-2</v>
      </c>
    </row>
    <row r="17" spans="1:16" ht="20.100000000000001" customHeight="1" x14ac:dyDescent="0.25">
      <c r="A17" s="8" t="s">
        <v>193</v>
      </c>
      <c r="B17" s="19">
        <v>15691.630000000003</v>
      </c>
      <c r="C17" s="140">
        <v>18227.110000000008</v>
      </c>
      <c r="D17" s="247">
        <f t="shared" si="2"/>
        <v>2.1202651620842571E-2</v>
      </c>
      <c r="E17" s="215">
        <f t="shared" si="3"/>
        <v>2.3692737658841754E-2</v>
      </c>
      <c r="F17" s="52">
        <f t="shared" si="4"/>
        <v>0.16158168399331393</v>
      </c>
      <c r="H17" s="19">
        <v>2155.6589999999997</v>
      </c>
      <c r="I17" s="140">
        <v>2598.3129999999992</v>
      </c>
      <c r="J17" s="247">
        <f t="shared" si="5"/>
        <v>2.1846906107311995E-2</v>
      </c>
      <c r="K17" s="215">
        <f t="shared" si="6"/>
        <v>2.5828026758866834E-2</v>
      </c>
      <c r="L17" s="52">
        <f t="shared" si="7"/>
        <v>0.20534509400605552</v>
      </c>
      <c r="N17" s="27">
        <f t="shared" si="0"/>
        <v>1.3737635924374962</v>
      </c>
      <c r="O17" s="152">
        <f t="shared" si="1"/>
        <v>1.4255211056497701</v>
      </c>
      <c r="P17" s="52">
        <f t="shared" si="8"/>
        <v>3.7675705992789812E-2</v>
      </c>
    </row>
    <row r="18" spans="1:16" ht="20.100000000000001" customHeight="1" x14ac:dyDescent="0.25">
      <c r="A18" s="8" t="s">
        <v>191</v>
      </c>
      <c r="B18" s="19">
        <v>9707.0099999999984</v>
      </c>
      <c r="C18" s="140">
        <v>32492.840000000004</v>
      </c>
      <c r="D18" s="247">
        <f t="shared" si="2"/>
        <v>1.3116186865866386E-2</v>
      </c>
      <c r="E18" s="215">
        <f t="shared" si="3"/>
        <v>4.2236225814773681E-2</v>
      </c>
      <c r="F18" s="52">
        <f t="shared" si="4"/>
        <v>2.3473582493476375</v>
      </c>
      <c r="H18" s="19">
        <v>1487.7399999999998</v>
      </c>
      <c r="I18" s="140">
        <v>2515.6030000000005</v>
      </c>
      <c r="J18" s="247">
        <f t="shared" si="5"/>
        <v>1.5077763269650881E-2</v>
      </c>
      <c r="K18" s="215">
        <f t="shared" si="6"/>
        <v>2.5005864035120371E-2</v>
      </c>
      <c r="L18" s="52">
        <f t="shared" si="7"/>
        <v>0.69088886498985103</v>
      </c>
      <c r="N18" s="27">
        <f t="shared" si="0"/>
        <v>1.5326449648243898</v>
      </c>
      <c r="O18" s="152">
        <f t="shared" si="1"/>
        <v>0.77420225501987516</v>
      </c>
      <c r="P18" s="52">
        <f t="shared" si="8"/>
        <v>-0.49485870975436042</v>
      </c>
    </row>
    <row r="19" spans="1:16" ht="20.100000000000001" customHeight="1" x14ac:dyDescent="0.25">
      <c r="A19" s="8" t="s">
        <v>192</v>
      </c>
      <c r="B19" s="19">
        <v>17177.63</v>
      </c>
      <c r="C19" s="140">
        <v>11131.569999999994</v>
      </c>
      <c r="D19" s="247">
        <f t="shared" si="2"/>
        <v>2.3210546295173537E-2</v>
      </c>
      <c r="E19" s="215">
        <f t="shared" si="3"/>
        <v>1.4469510950503556E-2</v>
      </c>
      <c r="F19" s="52">
        <f t="shared" si="4"/>
        <v>-0.35197288566583435</v>
      </c>
      <c r="H19" s="19">
        <v>3764.9879999999998</v>
      </c>
      <c r="I19" s="140">
        <v>2376.9509999999991</v>
      </c>
      <c r="J19" s="247">
        <f t="shared" si="5"/>
        <v>3.8156934529606203E-2</v>
      </c>
      <c r="K19" s="215">
        <f t="shared" si="6"/>
        <v>2.3627620703323762E-2</v>
      </c>
      <c r="L19" s="52">
        <f t="shared" si="7"/>
        <v>-0.36866970093928608</v>
      </c>
      <c r="N19" s="27">
        <f t="shared" si="0"/>
        <v>2.1917971221874026</v>
      </c>
      <c r="O19" s="152">
        <f t="shared" si="1"/>
        <v>2.1353241276836963</v>
      </c>
      <c r="P19" s="52">
        <f t="shared" si="8"/>
        <v>-2.5765612123510129E-2</v>
      </c>
    </row>
    <row r="20" spans="1:16" ht="20.100000000000001" customHeight="1" x14ac:dyDescent="0.25">
      <c r="A20" s="8" t="s">
        <v>154</v>
      </c>
      <c r="B20" s="19">
        <v>7505.6900000000005</v>
      </c>
      <c r="C20" s="140">
        <v>9976.7099999999991</v>
      </c>
      <c r="D20" s="247">
        <f t="shared" si="2"/>
        <v>1.0141746284104447E-2</v>
      </c>
      <c r="E20" s="215">
        <f t="shared" si="3"/>
        <v>1.29683516875875E-2</v>
      </c>
      <c r="F20" s="52">
        <f t="shared" si="4"/>
        <v>0.32921956542303221</v>
      </c>
      <c r="H20" s="19">
        <v>1690.7719999999995</v>
      </c>
      <c r="I20" s="140">
        <v>2054.4909999999995</v>
      </c>
      <c r="J20" s="247">
        <f t="shared" si="5"/>
        <v>1.7135426861517571E-2</v>
      </c>
      <c r="K20" s="215">
        <f t="shared" si="6"/>
        <v>2.0422269574085602E-2</v>
      </c>
      <c r="L20" s="52">
        <f t="shared" si="7"/>
        <v>0.21512007532653732</v>
      </c>
      <c r="N20" s="27">
        <f t="shared" si="0"/>
        <v>2.2526536534282648</v>
      </c>
      <c r="O20" s="152">
        <f t="shared" si="1"/>
        <v>2.0592870796084077</v>
      </c>
      <c r="P20" s="52">
        <f t="shared" si="8"/>
        <v>-8.5839460285240352E-2</v>
      </c>
    </row>
    <row r="21" spans="1:16" ht="20.100000000000001" customHeight="1" x14ac:dyDescent="0.25">
      <c r="A21" s="8" t="s">
        <v>199</v>
      </c>
      <c r="B21" s="19">
        <v>10896.179999999998</v>
      </c>
      <c r="C21" s="140">
        <v>7076.0199999999995</v>
      </c>
      <c r="D21" s="247">
        <f t="shared" si="2"/>
        <v>1.4723002552188162E-2</v>
      </c>
      <c r="E21" s="215">
        <f t="shared" si="3"/>
        <v>9.1978533913888352E-3</v>
      </c>
      <c r="F21" s="52">
        <f t="shared" si="4"/>
        <v>-0.35059626401179123</v>
      </c>
      <c r="H21" s="19">
        <v>3051.6079999999997</v>
      </c>
      <c r="I21" s="140">
        <v>2025.3339999999998</v>
      </c>
      <c r="J21" s="247">
        <f t="shared" si="5"/>
        <v>3.0927059174165369E-2</v>
      </c>
      <c r="K21" s="215">
        <f t="shared" si="6"/>
        <v>2.0132440066936822E-2</v>
      </c>
      <c r="L21" s="52">
        <f t="shared" si="7"/>
        <v>-0.33630597376858362</v>
      </c>
      <c r="N21" s="27">
        <f t="shared" si="0"/>
        <v>2.8006218693156688</v>
      </c>
      <c r="O21" s="152">
        <f t="shared" si="1"/>
        <v>2.8622502480207803</v>
      </c>
      <c r="P21" s="52">
        <f t="shared" si="8"/>
        <v>2.2005247970219695E-2</v>
      </c>
    </row>
    <row r="22" spans="1:16" ht="20.100000000000001" customHeight="1" x14ac:dyDescent="0.25">
      <c r="A22" s="8" t="s">
        <v>198</v>
      </c>
      <c r="B22" s="19">
        <v>14020.049999999997</v>
      </c>
      <c r="C22" s="140">
        <v>13984.87</v>
      </c>
      <c r="D22" s="247">
        <f t="shared" si="2"/>
        <v>1.8943999817532899E-2</v>
      </c>
      <c r="E22" s="215">
        <f t="shared" si="3"/>
        <v>1.817840876052244E-2</v>
      </c>
      <c r="F22" s="52">
        <f t="shared" si="4"/>
        <v>-2.5092635190314344E-3</v>
      </c>
      <c r="H22" s="19">
        <v>1858.3779999999992</v>
      </c>
      <c r="I22" s="140">
        <v>1886.7300000000002</v>
      </c>
      <c r="J22" s="247">
        <f t="shared" si="5"/>
        <v>1.8834059411945134E-2</v>
      </c>
      <c r="K22" s="215">
        <f t="shared" si="6"/>
        <v>1.8754673869836636E-2</v>
      </c>
      <c r="L22" s="52">
        <f t="shared" si="7"/>
        <v>1.5256314915480603E-2</v>
      </c>
      <c r="N22" s="27">
        <f t="shared" si="0"/>
        <v>1.3255145309752816</v>
      </c>
      <c r="O22" s="152">
        <f t="shared" si="1"/>
        <v>1.3491223014586478</v>
      </c>
      <c r="P22" s="52">
        <f t="shared" si="8"/>
        <v>1.7810269093011092E-2</v>
      </c>
    </row>
    <row r="23" spans="1:16" ht="20.100000000000001" customHeight="1" x14ac:dyDescent="0.25">
      <c r="A23" s="8" t="s">
        <v>202</v>
      </c>
      <c r="B23" s="19">
        <v>4363.62</v>
      </c>
      <c r="C23" s="140">
        <v>5627.0399999999991</v>
      </c>
      <c r="D23" s="247">
        <f t="shared" si="2"/>
        <v>5.8961570382261774E-3</v>
      </c>
      <c r="E23" s="215">
        <f t="shared" si="3"/>
        <v>7.3143785556683879E-3</v>
      </c>
      <c r="F23" s="52">
        <f t="shared" si="4"/>
        <v>0.28953483575563388</v>
      </c>
      <c r="H23" s="19">
        <v>1235.6679999999999</v>
      </c>
      <c r="I23" s="140">
        <v>1616.7360000000001</v>
      </c>
      <c r="J23" s="247">
        <f t="shared" si="5"/>
        <v>1.252309515364443E-2</v>
      </c>
      <c r="K23" s="215">
        <f t="shared" si="6"/>
        <v>1.6070850844383776E-2</v>
      </c>
      <c r="L23" s="52">
        <f t="shared" si="7"/>
        <v>0.30839027958966342</v>
      </c>
      <c r="N23" s="27">
        <f t="shared" si="0"/>
        <v>2.8317497857283631</v>
      </c>
      <c r="O23" s="152">
        <f t="shared" si="1"/>
        <v>2.8731553356649329</v>
      </c>
      <c r="P23" s="52">
        <f t="shared" si="8"/>
        <v>1.462189567215583E-2</v>
      </c>
    </row>
    <row r="24" spans="1:16" ht="20.100000000000001" customHeight="1" x14ac:dyDescent="0.25">
      <c r="A24" s="8" t="s">
        <v>196</v>
      </c>
      <c r="B24" s="19">
        <v>7908.3499999999976</v>
      </c>
      <c r="C24" s="140">
        <v>8515.76</v>
      </c>
      <c r="D24" s="247">
        <f t="shared" si="2"/>
        <v>1.068582358529294E-2</v>
      </c>
      <c r="E24" s="215">
        <f t="shared" si="3"/>
        <v>1.10693174971599E-2</v>
      </c>
      <c r="F24" s="52">
        <f t="shared" si="4"/>
        <v>7.6806160577111884E-2</v>
      </c>
      <c r="H24" s="19">
        <v>1395.837</v>
      </c>
      <c r="I24" s="140">
        <v>1531.8810000000003</v>
      </c>
      <c r="J24" s="247">
        <f t="shared" si="5"/>
        <v>1.4146356116673397E-2</v>
      </c>
      <c r="K24" s="215">
        <f t="shared" si="6"/>
        <v>1.5227366163891611E-2</v>
      </c>
      <c r="L24" s="52">
        <f t="shared" si="7"/>
        <v>9.7464102183851209E-2</v>
      </c>
      <c r="N24" s="27">
        <f t="shared" si="0"/>
        <v>1.7650167228309324</v>
      </c>
      <c r="O24" s="152">
        <f t="shared" si="1"/>
        <v>1.7988776104540292</v>
      </c>
      <c r="P24" s="52">
        <f t="shared" si="8"/>
        <v>1.9184457113124064E-2</v>
      </c>
    </row>
    <row r="25" spans="1:16" ht="20.100000000000001" customHeight="1" x14ac:dyDescent="0.25">
      <c r="A25" s="8" t="s">
        <v>157</v>
      </c>
      <c r="B25" s="19">
        <v>5633.7200000000021</v>
      </c>
      <c r="C25" s="140">
        <v>4760.0500000000011</v>
      </c>
      <c r="D25" s="247">
        <f t="shared" si="2"/>
        <v>7.6123259654588609E-3</v>
      </c>
      <c r="E25" s="215">
        <f t="shared" si="3"/>
        <v>6.1874107246277484E-3</v>
      </c>
      <c r="F25" s="52">
        <f t="shared" si="4"/>
        <v>-0.15507870465695858</v>
      </c>
      <c r="H25" s="19">
        <v>1227.8380000000002</v>
      </c>
      <c r="I25" s="140">
        <v>1223.2660000000001</v>
      </c>
      <c r="J25" s="247">
        <f t="shared" si="5"/>
        <v>1.2443740638472853E-2</v>
      </c>
      <c r="K25" s="215">
        <f t="shared" si="6"/>
        <v>1.2159638573648367E-2</v>
      </c>
      <c r="L25" s="52">
        <f t="shared" si="7"/>
        <v>-3.7236182623441496E-3</v>
      </c>
      <c r="N25" s="27">
        <f t="shared" si="0"/>
        <v>2.1794444878339707</v>
      </c>
      <c r="O25" s="152">
        <f t="shared" si="1"/>
        <v>2.5698595602987364</v>
      </c>
      <c r="P25" s="52">
        <f t="shared" si="8"/>
        <v>0.17913513037112391</v>
      </c>
    </row>
    <row r="26" spans="1:16" ht="20.100000000000001" customHeight="1" x14ac:dyDescent="0.25">
      <c r="A26" s="8" t="s">
        <v>170</v>
      </c>
      <c r="B26" s="19">
        <v>17863.88</v>
      </c>
      <c r="C26" s="140">
        <v>12325.220000000003</v>
      </c>
      <c r="D26" s="247">
        <f t="shared" si="2"/>
        <v>2.4137812594136946E-2</v>
      </c>
      <c r="E26" s="215">
        <f t="shared" si="3"/>
        <v>1.6021091881681163E-2</v>
      </c>
      <c r="F26" s="52">
        <f t="shared" si="4"/>
        <v>-0.31004798509618281</v>
      </c>
      <c r="H26" s="19">
        <v>1650.6519999999998</v>
      </c>
      <c r="I26" s="140">
        <v>1189.0890000000004</v>
      </c>
      <c r="J26" s="247">
        <f t="shared" si="5"/>
        <v>1.6728823649680567E-2</v>
      </c>
      <c r="K26" s="215">
        <f t="shared" si="6"/>
        <v>1.1819908729500343E-2</v>
      </c>
      <c r="L26" s="52">
        <f t="shared" si="7"/>
        <v>-0.27962465740810266</v>
      </c>
      <c r="N26" s="27">
        <f t="shared" si="0"/>
        <v>0.92401650705221927</v>
      </c>
      <c r="O26" s="152">
        <f t="shared" si="1"/>
        <v>0.96476087242256137</v>
      </c>
      <c r="P26" s="52">
        <f t="shared" si="8"/>
        <v>4.4094845773182158E-2</v>
      </c>
    </row>
    <row r="27" spans="1:16" ht="20.100000000000001" customHeight="1" x14ac:dyDescent="0.25">
      <c r="A27" s="8" t="s">
        <v>167</v>
      </c>
      <c r="B27" s="19">
        <v>5535.48</v>
      </c>
      <c r="C27" s="140">
        <v>5765.1100000000015</v>
      </c>
      <c r="D27" s="247">
        <f t="shared" si="2"/>
        <v>7.4795833188866677E-3</v>
      </c>
      <c r="E27" s="215">
        <f t="shared" si="3"/>
        <v>7.4938505777583592E-3</v>
      </c>
      <c r="F27" s="52">
        <f t="shared" si="4"/>
        <v>4.1483304067578955E-2</v>
      </c>
      <c r="H27" s="19">
        <v>980.98399999999992</v>
      </c>
      <c r="I27" s="140">
        <v>1041.0550000000001</v>
      </c>
      <c r="J27" s="247">
        <f t="shared" si="5"/>
        <v>9.9419552632282523E-3</v>
      </c>
      <c r="K27" s="215">
        <f t="shared" si="6"/>
        <v>1.0348405445168508E-2</v>
      </c>
      <c r="L27" s="52">
        <f t="shared" si="7"/>
        <v>6.1235453381502804E-2</v>
      </c>
      <c r="N27" s="27">
        <f t="shared" si="0"/>
        <v>1.7721751320572019</v>
      </c>
      <c r="O27" s="152">
        <f t="shared" si="1"/>
        <v>1.8057851454699039</v>
      </c>
      <c r="P27" s="52">
        <f t="shared" si="8"/>
        <v>1.8965401784916323E-2</v>
      </c>
    </row>
    <row r="28" spans="1:16" ht="20.100000000000001" customHeight="1" x14ac:dyDescent="0.25">
      <c r="A28" s="8" t="s">
        <v>168</v>
      </c>
      <c r="B28" s="19">
        <v>26500.099999999995</v>
      </c>
      <c r="C28" s="140">
        <v>26953.470000000005</v>
      </c>
      <c r="D28" s="247">
        <f t="shared" si="2"/>
        <v>3.5807139743767216E-2</v>
      </c>
      <c r="E28" s="215">
        <f t="shared" si="3"/>
        <v>3.503580620874408E-2</v>
      </c>
      <c r="F28" s="52">
        <f t="shared" ref="F28:F29" si="9">(C28-B28)/B28</f>
        <v>1.7108237327406687E-2</v>
      </c>
      <c r="H28" s="19">
        <v>827.01800000000003</v>
      </c>
      <c r="I28" s="140">
        <v>926.02799999999979</v>
      </c>
      <c r="J28" s="247">
        <f t="shared" si="5"/>
        <v>8.3815596970842586E-3</v>
      </c>
      <c r="K28" s="215">
        <f t="shared" si="6"/>
        <v>9.2050018467597777E-3</v>
      </c>
      <c r="L28" s="52">
        <f t="shared" ref="L28" si="10">(I28-H28)/H28</f>
        <v>0.11971928059606896</v>
      </c>
      <c r="N28" s="27">
        <f t="shared" si="0"/>
        <v>0.31208108648646615</v>
      </c>
      <c r="O28" s="152">
        <f t="shared" si="1"/>
        <v>0.3435654110583905</v>
      </c>
      <c r="P28" s="52">
        <f t="shared" ref="P28" si="11">(O28-N28)/N28</f>
        <v>0.10088507742134419</v>
      </c>
    </row>
    <row r="29" spans="1:16" ht="20.100000000000001" customHeight="1" x14ac:dyDescent="0.25">
      <c r="A29" s="8" t="s">
        <v>161</v>
      </c>
      <c r="B29" s="19">
        <v>6786.88</v>
      </c>
      <c r="C29" s="140">
        <v>3535.619999999999</v>
      </c>
      <c r="D29" s="247">
        <f t="shared" si="2"/>
        <v>9.1704846617250094E-3</v>
      </c>
      <c r="E29" s="215">
        <f t="shared" si="3"/>
        <v>4.5958200242031799E-3</v>
      </c>
      <c r="F29" s="52">
        <f t="shared" si="9"/>
        <v>-0.47905075675420827</v>
      </c>
      <c r="H29" s="19">
        <v>987.79600000000005</v>
      </c>
      <c r="I29" s="140">
        <v>698.11499999999978</v>
      </c>
      <c r="J29" s="247">
        <f t="shared" si="5"/>
        <v>1.0010992677959902E-2</v>
      </c>
      <c r="K29" s="215">
        <f t="shared" si="6"/>
        <v>6.9394768454633139E-3</v>
      </c>
      <c r="L29" s="52">
        <f t="shared" ref="L29:L32" si="12">(I29-H29)/H29</f>
        <v>-0.29325994436098168</v>
      </c>
      <c r="N29" s="27">
        <f t="shared" ref="N29:N30" si="13">(H29/B29)*10</f>
        <v>1.4554493375453816</v>
      </c>
      <c r="O29" s="152">
        <f t="shared" ref="O29:O30" si="14">(I29/C29)*10</f>
        <v>1.9745193205152136</v>
      </c>
      <c r="P29" s="52">
        <f t="shared" ref="P29:P30" si="15">(O29-N29)/N29</f>
        <v>0.35663899084611533</v>
      </c>
    </row>
    <row r="30" spans="1:16" ht="20.100000000000001" customHeight="1" x14ac:dyDescent="0.25">
      <c r="A30" s="8" t="s">
        <v>160</v>
      </c>
      <c r="B30" s="19">
        <v>1916.9299999999996</v>
      </c>
      <c r="C30" s="140">
        <v>1713.6699999999992</v>
      </c>
      <c r="D30" s="247">
        <f t="shared" si="2"/>
        <v>2.5901706178097323E-3</v>
      </c>
      <c r="E30" s="215">
        <f t="shared" si="3"/>
        <v>2.2275354537185169E-3</v>
      </c>
      <c r="F30" s="52">
        <f t="shared" si="4"/>
        <v>-0.10603412748509361</v>
      </c>
      <c r="H30" s="19">
        <v>938.00599999999997</v>
      </c>
      <c r="I30" s="140">
        <v>516.55600000000004</v>
      </c>
      <c r="J30" s="247">
        <f t="shared" si="5"/>
        <v>9.5063871466198029E-3</v>
      </c>
      <c r="K30" s="215">
        <f t="shared" si="6"/>
        <v>5.1347247966096543E-3</v>
      </c>
      <c r="L30" s="52">
        <f t="shared" si="12"/>
        <v>-0.44930416223350378</v>
      </c>
      <c r="N30" s="27">
        <f t="shared" si="13"/>
        <v>4.8932720547959505</v>
      </c>
      <c r="O30" s="152">
        <f t="shared" si="14"/>
        <v>3.0143259787473689</v>
      </c>
      <c r="P30" s="52">
        <f t="shared" si="15"/>
        <v>-0.38398561433080464</v>
      </c>
    </row>
    <row r="31" spans="1:16" ht="20.100000000000001" customHeight="1" x14ac:dyDescent="0.25">
      <c r="A31" s="8" t="s">
        <v>200</v>
      </c>
      <c r="B31" s="19">
        <v>1535.42</v>
      </c>
      <c r="C31" s="140">
        <v>1773.2699999999998</v>
      </c>
      <c r="D31" s="247">
        <f t="shared" si="2"/>
        <v>2.0746713599335501E-3</v>
      </c>
      <c r="E31" s="215">
        <f t="shared" si="3"/>
        <v>2.305007261617135E-3</v>
      </c>
      <c r="F31" s="52">
        <f t="shared" si="4"/>
        <v>0.15490875460785952</v>
      </c>
      <c r="H31" s="19">
        <v>397.85400000000004</v>
      </c>
      <c r="I31" s="140">
        <v>482.94599999999997</v>
      </c>
      <c r="J31" s="247">
        <f t="shared" si="5"/>
        <v>4.0321214915803047E-3</v>
      </c>
      <c r="K31" s="215">
        <f t="shared" si="6"/>
        <v>4.8006311060629359E-3</v>
      </c>
      <c r="L31" s="52">
        <f t="shared" si="12"/>
        <v>0.21387745253283846</v>
      </c>
      <c r="N31" s="27">
        <f t="shared" ref="N31:N32" si="16">(H31/B31)*10</f>
        <v>2.5911737505047485</v>
      </c>
      <c r="O31" s="152">
        <f t="shared" ref="O31:O32" si="17">(I31/C31)*10</f>
        <v>2.7234769662826306</v>
      </c>
      <c r="P31" s="52">
        <f t="shared" ref="P31:P32" si="18">(O31-N31)/N31</f>
        <v>5.1059183411421183E-2</v>
      </c>
    </row>
    <row r="32" spans="1:16" ht="20.100000000000001" customHeight="1" thickBot="1" x14ac:dyDescent="0.3">
      <c r="A32" s="8" t="s">
        <v>17</v>
      </c>
      <c r="B32" s="19">
        <f>B33-SUM(B7:B31)</f>
        <v>52751.950000000186</v>
      </c>
      <c r="C32" s="140">
        <f>C33-SUM(C7:C31)</f>
        <v>46034.849999999977</v>
      </c>
      <c r="D32" s="247">
        <f t="shared" si="2"/>
        <v>7.1278842170641926E-2</v>
      </c>
      <c r="E32" s="215">
        <f t="shared" si="3"/>
        <v>5.98389774470078E-2</v>
      </c>
      <c r="F32" s="52">
        <f t="shared" si="4"/>
        <v>-0.12733368150372046</v>
      </c>
      <c r="H32" s="19">
        <f>H33-SUM(H7:H31)</f>
        <v>10039.155999999974</v>
      </c>
      <c r="I32" s="140">
        <f>I33-SUM(I7:I31)</f>
        <v>8806.3630000000267</v>
      </c>
      <c r="J32" s="247">
        <f t="shared" si="5"/>
        <v>0.10174359605515404</v>
      </c>
      <c r="K32" s="215">
        <f t="shared" si="6"/>
        <v>8.7537944509493495E-2</v>
      </c>
      <c r="L32" s="52">
        <f t="shared" si="12"/>
        <v>-0.12279847030965055</v>
      </c>
      <c r="N32" s="27">
        <f t="shared" si="16"/>
        <v>1.903087184454781</v>
      </c>
      <c r="O32" s="152">
        <f t="shared" si="17"/>
        <v>1.9129774507791448</v>
      </c>
      <c r="P32" s="52">
        <f t="shared" si="18"/>
        <v>5.1969591331136678E-3</v>
      </c>
    </row>
    <row r="33" spans="1:16" ht="26.25" customHeight="1" thickBot="1" x14ac:dyDescent="0.3">
      <c r="A33" s="12" t="s">
        <v>18</v>
      </c>
      <c r="B33" s="17">
        <v>740078.66000000027</v>
      </c>
      <c r="C33" s="145">
        <v>769312.10999999987</v>
      </c>
      <c r="D33" s="243">
        <f>SUM(D7:D32)</f>
        <v>0.99999999999999989</v>
      </c>
      <c r="E33" s="244">
        <f>SUM(E7:E32)</f>
        <v>1.0000000000000002</v>
      </c>
      <c r="F33" s="57">
        <f t="shared" si="4"/>
        <v>3.9500463369663424E-2</v>
      </c>
      <c r="G33" s="1"/>
      <c r="H33" s="17">
        <v>98671.133999999976</v>
      </c>
      <c r="I33" s="145">
        <v>100600.52300000003</v>
      </c>
      <c r="J33" s="243">
        <f>SUM(J7:J32)</f>
        <v>1</v>
      </c>
      <c r="K33" s="244">
        <f>SUM(K7:K32)</f>
        <v>1</v>
      </c>
      <c r="L33" s="57">
        <f t="shared" si="7"/>
        <v>1.9553732908350423E-2</v>
      </c>
      <c r="N33" s="29">
        <f t="shared" si="0"/>
        <v>1.3332519816204393</v>
      </c>
      <c r="O33" s="146">
        <f t="shared" si="1"/>
        <v>1.3076685222074569</v>
      </c>
      <c r="P33" s="57">
        <f t="shared" si="8"/>
        <v>-1.9188765338933326E-2</v>
      </c>
    </row>
    <row r="35" spans="1:16" ht="15.75" thickBot="1" x14ac:dyDescent="0.3"/>
    <row r="36" spans="1:16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6" x14ac:dyDescent="0.25">
      <c r="A37" s="359"/>
      <c r="B37" s="353" t="str">
        <f>B5</f>
        <v>jan-ago</v>
      </c>
      <c r="C37" s="347"/>
      <c r="D37" s="353" t="str">
        <f>B5</f>
        <v>jan-ago</v>
      </c>
      <c r="E37" s="347"/>
      <c r="F37" s="131" t="str">
        <f>F5</f>
        <v>2023/2022</v>
      </c>
      <c r="H37" s="342" t="str">
        <f>B5</f>
        <v>jan-ago</v>
      </c>
      <c r="I37" s="347"/>
      <c r="J37" s="353" t="str">
        <f>B5</f>
        <v>jan-ago</v>
      </c>
      <c r="K37" s="343"/>
      <c r="L37" s="131" t="str">
        <f>L5</f>
        <v>2023/2022</v>
      </c>
      <c r="N37" s="342" t="str">
        <f>B5</f>
        <v>jan-ago</v>
      </c>
      <c r="O37" s="343"/>
      <c r="P37" s="131" t="str">
        <f>P5</f>
        <v>2023/2022</v>
      </c>
    </row>
    <row r="38" spans="1:16" ht="19.5" customHeight="1" thickBot="1" x14ac:dyDescent="0.3">
      <c r="A38" s="360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189</v>
      </c>
      <c r="B39" s="39">
        <v>75130.530000000028</v>
      </c>
      <c r="C39" s="147">
        <v>62366.320000000043</v>
      </c>
      <c r="D39" s="247">
        <f t="shared" ref="D39:D61" si="19">B39/$B$62</f>
        <v>0.27358772576062806</v>
      </c>
      <c r="E39" s="246">
        <f t="shared" ref="E39:E61" si="20">C39/$C$62</f>
        <v>0.23257127469742614</v>
      </c>
      <c r="F39" s="52">
        <f>(C39-B39)/B39</f>
        <v>-0.16989378352581808</v>
      </c>
      <c r="H39" s="39">
        <v>10061.409000000001</v>
      </c>
      <c r="I39" s="147">
        <v>8812.8990000000031</v>
      </c>
      <c r="J39" s="247">
        <f t="shared" ref="J39:J61" si="21">H39/$H$62</f>
        <v>0.26626621707322423</v>
      </c>
      <c r="K39" s="246">
        <f t="shared" ref="K39:K61" si="22">I39/$I$62</f>
        <v>0.2436800079013727</v>
      </c>
      <c r="L39" s="52">
        <f>(I39-H39)/H39</f>
        <v>-0.12408898197061646</v>
      </c>
      <c r="N39" s="27">
        <f t="shared" ref="N39:N62" si="23">(H39/B39)*10</f>
        <v>1.3391904729009629</v>
      </c>
      <c r="O39" s="151">
        <f t="shared" ref="O39:O62" si="24">(I39/C39)*10</f>
        <v>1.4130862619439459</v>
      </c>
      <c r="P39" s="61">
        <f t="shared" si="8"/>
        <v>5.5179446492707993E-2</v>
      </c>
    </row>
    <row r="40" spans="1:16" ht="20.100000000000001" customHeight="1" x14ac:dyDescent="0.25">
      <c r="A40" s="38" t="s">
        <v>190</v>
      </c>
      <c r="B40" s="19">
        <v>44193.250000000015</v>
      </c>
      <c r="C40" s="140">
        <v>43877.42</v>
      </c>
      <c r="D40" s="247">
        <f t="shared" si="19"/>
        <v>0.16092966150339783</v>
      </c>
      <c r="E40" s="215">
        <f t="shared" si="20"/>
        <v>0.16362401212440197</v>
      </c>
      <c r="F40" s="52">
        <f t="shared" ref="F40:F62" si="25">(C40-B40)/B40</f>
        <v>-7.1465665005406073E-3</v>
      </c>
      <c r="H40" s="19">
        <v>3999.6110000000008</v>
      </c>
      <c r="I40" s="140">
        <v>4482.8980000000001</v>
      </c>
      <c r="J40" s="247">
        <f t="shared" si="21"/>
        <v>0.10584613852139949</v>
      </c>
      <c r="K40" s="215">
        <f t="shared" si="22"/>
        <v>0.12395383404042729</v>
      </c>
      <c r="L40" s="52">
        <f t="shared" ref="L40:L62" si="26">(I40-H40)/H40</f>
        <v>0.1208335010579777</v>
      </c>
      <c r="N40" s="27">
        <f t="shared" si="23"/>
        <v>0.90502757774094444</v>
      </c>
      <c r="O40" s="152">
        <f t="shared" si="24"/>
        <v>1.0216867810368067</v>
      </c>
      <c r="P40" s="52">
        <f t="shared" si="8"/>
        <v>0.12890126904978669</v>
      </c>
    </row>
    <row r="41" spans="1:16" ht="20.100000000000001" customHeight="1" x14ac:dyDescent="0.25">
      <c r="A41" s="38" t="s">
        <v>195</v>
      </c>
      <c r="B41" s="19">
        <v>49388.040000000015</v>
      </c>
      <c r="C41" s="140">
        <v>42193.499999999993</v>
      </c>
      <c r="D41" s="247">
        <f t="shared" si="19"/>
        <v>0.17984648242698312</v>
      </c>
      <c r="E41" s="215">
        <f t="shared" si="20"/>
        <v>0.15734447822071018</v>
      </c>
      <c r="F41" s="52">
        <f t="shared" si="25"/>
        <v>-0.14567372991517827</v>
      </c>
      <c r="H41" s="19">
        <v>4058.7809999999995</v>
      </c>
      <c r="I41" s="140">
        <v>3872.8259999999987</v>
      </c>
      <c r="J41" s="247">
        <f t="shared" si="21"/>
        <v>0.10741201980743231</v>
      </c>
      <c r="K41" s="215">
        <f t="shared" si="22"/>
        <v>0.10708511129886329</v>
      </c>
      <c r="L41" s="52">
        <f t="shared" si="26"/>
        <v>-4.5815480066552214E-2</v>
      </c>
      <c r="N41" s="27">
        <f t="shared" si="23"/>
        <v>0.8218145526730759</v>
      </c>
      <c r="O41" s="152">
        <f t="shared" si="24"/>
        <v>0.91787265811084628</v>
      </c>
      <c r="P41" s="52">
        <f t="shared" si="8"/>
        <v>0.11688537897671304</v>
      </c>
    </row>
    <row r="42" spans="1:16" ht="20.100000000000001" customHeight="1" x14ac:dyDescent="0.25">
      <c r="A42" s="38" t="s">
        <v>194</v>
      </c>
      <c r="B42" s="19">
        <v>15347.779999999997</v>
      </c>
      <c r="C42" s="140">
        <v>14539.449999999999</v>
      </c>
      <c r="D42" s="247">
        <f t="shared" si="19"/>
        <v>5.5888920598250139E-2</v>
      </c>
      <c r="E42" s="215">
        <f t="shared" si="20"/>
        <v>5.4219303301838079E-2</v>
      </c>
      <c r="F42" s="52">
        <f t="shared" si="25"/>
        <v>-5.2667551919560893E-2</v>
      </c>
      <c r="H42" s="19">
        <v>2687.8669999999997</v>
      </c>
      <c r="I42" s="140">
        <v>2608.4400000000005</v>
      </c>
      <c r="J42" s="247">
        <f t="shared" si="21"/>
        <v>7.1132003289594514E-2</v>
      </c>
      <c r="K42" s="215">
        <f t="shared" si="22"/>
        <v>7.2124357695493455E-2</v>
      </c>
      <c r="L42" s="52">
        <f t="shared" si="26"/>
        <v>-2.9550197238181513E-2</v>
      </c>
      <c r="N42" s="27">
        <f t="shared" si="23"/>
        <v>1.7513067036405268</v>
      </c>
      <c r="O42" s="152">
        <f t="shared" si="24"/>
        <v>1.7940431034186304</v>
      </c>
      <c r="P42" s="52">
        <f t="shared" si="8"/>
        <v>2.440257876548144E-2</v>
      </c>
    </row>
    <row r="43" spans="1:16" ht="20.100000000000001" customHeight="1" x14ac:dyDescent="0.25">
      <c r="A43" s="38" t="s">
        <v>193</v>
      </c>
      <c r="B43" s="19">
        <v>15691.630000000003</v>
      </c>
      <c r="C43" s="140">
        <v>18227.110000000008</v>
      </c>
      <c r="D43" s="247">
        <f t="shared" si="19"/>
        <v>5.7141049919084072E-2</v>
      </c>
      <c r="E43" s="215">
        <f t="shared" si="20"/>
        <v>6.7971017157180388E-2</v>
      </c>
      <c r="F43" s="52">
        <f t="shared" si="25"/>
        <v>0.16158168399331393</v>
      </c>
      <c r="H43" s="19">
        <v>2155.6589999999997</v>
      </c>
      <c r="I43" s="140">
        <v>2598.3129999999992</v>
      </c>
      <c r="J43" s="247">
        <f t="shared" si="21"/>
        <v>5.7047593158159986E-2</v>
      </c>
      <c r="K43" s="215">
        <f t="shared" si="22"/>
        <v>7.1844342295337663E-2</v>
      </c>
      <c r="L43" s="52">
        <f t="shared" si="26"/>
        <v>0.20534509400605552</v>
      </c>
      <c r="N43" s="27">
        <f t="shared" si="23"/>
        <v>1.3737635924374962</v>
      </c>
      <c r="O43" s="152">
        <f t="shared" si="24"/>
        <v>1.4255211056497701</v>
      </c>
      <c r="P43" s="52">
        <f t="shared" si="8"/>
        <v>3.7675705992789812E-2</v>
      </c>
    </row>
    <row r="44" spans="1:16" ht="20.100000000000001" customHeight="1" x14ac:dyDescent="0.25">
      <c r="A44" s="38" t="s">
        <v>191</v>
      </c>
      <c r="B44" s="19">
        <v>9707.0099999999984</v>
      </c>
      <c r="C44" s="140">
        <v>32492.840000000004</v>
      </c>
      <c r="D44" s="247">
        <f t="shared" si="19"/>
        <v>3.5348064093726914E-2</v>
      </c>
      <c r="E44" s="215">
        <f t="shared" si="20"/>
        <v>0.12116958668299672</v>
      </c>
      <c r="F44" s="52">
        <f t="shared" si="25"/>
        <v>2.3473582493476375</v>
      </c>
      <c r="H44" s="19">
        <v>1487.7399999999998</v>
      </c>
      <c r="I44" s="140">
        <v>2515.6030000000005</v>
      </c>
      <c r="J44" s="247">
        <f t="shared" si="21"/>
        <v>3.9371712429990519E-2</v>
      </c>
      <c r="K44" s="215">
        <f t="shared" si="22"/>
        <v>6.9557379350054599E-2</v>
      </c>
      <c r="L44" s="52">
        <f t="shared" si="26"/>
        <v>0.69088886498985103</v>
      </c>
      <c r="N44" s="27">
        <f t="shared" si="23"/>
        <v>1.5326449648243898</v>
      </c>
      <c r="O44" s="152">
        <f t="shared" si="24"/>
        <v>0.77420225501987516</v>
      </c>
      <c r="P44" s="52">
        <f t="shared" si="8"/>
        <v>-0.49485870975436042</v>
      </c>
    </row>
    <row r="45" spans="1:16" ht="20.100000000000001" customHeight="1" x14ac:dyDescent="0.25">
      <c r="A45" s="38" t="s">
        <v>192</v>
      </c>
      <c r="B45" s="19">
        <v>17177.63</v>
      </c>
      <c r="C45" s="140">
        <v>11131.569999999994</v>
      </c>
      <c r="D45" s="247">
        <f t="shared" si="19"/>
        <v>6.255231695633634E-2</v>
      </c>
      <c r="E45" s="215">
        <f t="shared" si="20"/>
        <v>4.1510921668676697E-2</v>
      </c>
      <c r="F45" s="52">
        <f t="shared" si="25"/>
        <v>-0.35197288566583435</v>
      </c>
      <c r="H45" s="19">
        <v>3764.9879999999998</v>
      </c>
      <c r="I45" s="140">
        <v>2376.9509999999991</v>
      </c>
      <c r="J45" s="247">
        <f t="shared" si="21"/>
        <v>9.9637050047968842E-2</v>
      </c>
      <c r="K45" s="215">
        <f t="shared" si="22"/>
        <v>6.5723598836339256E-2</v>
      </c>
      <c r="L45" s="52">
        <f t="shared" si="26"/>
        <v>-0.36866970093928608</v>
      </c>
      <c r="N45" s="27">
        <f t="shared" si="23"/>
        <v>2.1917971221874026</v>
      </c>
      <c r="O45" s="152">
        <f t="shared" si="24"/>
        <v>2.1353241276836963</v>
      </c>
      <c r="P45" s="52">
        <f t="shared" si="8"/>
        <v>-2.5765612123510129E-2</v>
      </c>
    </row>
    <row r="46" spans="1:16" ht="20.100000000000001" customHeight="1" x14ac:dyDescent="0.25">
      <c r="A46" s="38" t="s">
        <v>199</v>
      </c>
      <c r="B46" s="19">
        <v>10896.179999999998</v>
      </c>
      <c r="C46" s="140">
        <v>7076.0199999999995</v>
      </c>
      <c r="D46" s="247">
        <f t="shared" si="19"/>
        <v>3.9678425078040029E-2</v>
      </c>
      <c r="E46" s="215">
        <f t="shared" si="20"/>
        <v>2.6387303133878673E-2</v>
      </c>
      <c r="F46" s="52">
        <f t="shared" si="25"/>
        <v>-0.35059626401179123</v>
      </c>
      <c r="H46" s="19">
        <v>3051.6079999999997</v>
      </c>
      <c r="I46" s="140">
        <v>2025.3339999999998</v>
      </c>
      <c r="J46" s="247">
        <f t="shared" si="21"/>
        <v>8.075808449396972E-2</v>
      </c>
      <c r="K46" s="215">
        <f t="shared" si="22"/>
        <v>5.6001255106057447E-2</v>
      </c>
      <c r="L46" s="52">
        <f t="shared" si="26"/>
        <v>-0.33630597376858362</v>
      </c>
      <c r="N46" s="27">
        <f t="shared" si="23"/>
        <v>2.8006218693156688</v>
      </c>
      <c r="O46" s="152">
        <f t="shared" si="24"/>
        <v>2.8622502480207803</v>
      </c>
      <c r="P46" s="52">
        <f t="shared" si="8"/>
        <v>2.2005247970219695E-2</v>
      </c>
    </row>
    <row r="47" spans="1:16" ht="20.100000000000001" customHeight="1" x14ac:dyDescent="0.25">
      <c r="A47" s="38" t="s">
        <v>198</v>
      </c>
      <c r="B47" s="19">
        <v>14020.049999999997</v>
      </c>
      <c r="C47" s="140">
        <v>13984.87</v>
      </c>
      <c r="D47" s="247">
        <f t="shared" si="19"/>
        <v>5.10539935569507E-2</v>
      </c>
      <c r="E47" s="215">
        <f t="shared" si="20"/>
        <v>5.2151209857785291E-2</v>
      </c>
      <c r="F47" s="52">
        <f t="shared" si="25"/>
        <v>-2.5092635190314344E-3</v>
      </c>
      <c r="H47" s="19">
        <v>1858.3779999999992</v>
      </c>
      <c r="I47" s="140">
        <v>1886.7300000000002</v>
      </c>
      <c r="J47" s="247">
        <f t="shared" si="21"/>
        <v>4.9180316589068587E-2</v>
      </c>
      <c r="K47" s="215">
        <f t="shared" si="22"/>
        <v>5.2168801810591137E-2</v>
      </c>
      <c r="L47" s="52">
        <f t="shared" si="26"/>
        <v>1.5256314915480603E-2</v>
      </c>
      <c r="N47" s="27">
        <f t="shared" si="23"/>
        <v>1.3255145309752816</v>
      </c>
      <c r="O47" s="152">
        <f t="shared" si="24"/>
        <v>1.3491223014586478</v>
      </c>
      <c r="P47" s="52">
        <f t="shared" si="8"/>
        <v>1.7810269093011092E-2</v>
      </c>
    </row>
    <row r="48" spans="1:16" ht="20.100000000000001" customHeight="1" x14ac:dyDescent="0.25">
      <c r="A48" s="38" t="s">
        <v>202</v>
      </c>
      <c r="B48" s="19">
        <v>4363.62</v>
      </c>
      <c r="C48" s="140">
        <v>5627.0399999999991</v>
      </c>
      <c r="D48" s="247">
        <f t="shared" si="19"/>
        <v>1.5890116466416401E-2</v>
      </c>
      <c r="E48" s="215">
        <f t="shared" si="20"/>
        <v>2.0983887867255975E-2</v>
      </c>
      <c r="F48" s="52">
        <f t="shared" si="25"/>
        <v>0.28953483575563388</v>
      </c>
      <c r="H48" s="19">
        <v>1235.6679999999999</v>
      </c>
      <c r="I48" s="140">
        <v>1616.7360000000001</v>
      </c>
      <c r="J48" s="247">
        <f t="shared" si="21"/>
        <v>3.2700851731446039E-2</v>
      </c>
      <c r="K48" s="215">
        <f t="shared" si="22"/>
        <v>4.4703365062328936E-2</v>
      </c>
      <c r="L48" s="52">
        <f t="shared" si="26"/>
        <v>0.30839027958966342</v>
      </c>
      <c r="N48" s="27">
        <f t="shared" si="23"/>
        <v>2.8317497857283631</v>
      </c>
      <c r="O48" s="152">
        <f t="shared" si="24"/>
        <v>2.8731553356649329</v>
      </c>
      <c r="P48" s="52">
        <f t="shared" si="8"/>
        <v>1.462189567215583E-2</v>
      </c>
    </row>
    <row r="49" spans="1:16" ht="20.100000000000001" customHeight="1" x14ac:dyDescent="0.25">
      <c r="A49" s="38" t="s">
        <v>196</v>
      </c>
      <c r="B49" s="19">
        <v>7908.3499999999976</v>
      </c>
      <c r="C49" s="140">
        <v>8515.76</v>
      </c>
      <c r="D49" s="247">
        <f t="shared" si="19"/>
        <v>2.8798246079444156E-2</v>
      </c>
      <c r="E49" s="215">
        <f t="shared" si="20"/>
        <v>3.1756261363783407E-2</v>
      </c>
      <c r="F49" s="52">
        <f>(C49-B49)/B49</f>
        <v>7.6806160577111884E-2</v>
      </c>
      <c r="H49" s="19">
        <v>1395.837</v>
      </c>
      <c r="I49" s="140">
        <v>1531.8810000000003</v>
      </c>
      <c r="J49" s="247">
        <f t="shared" si="21"/>
        <v>3.6939581488123388E-2</v>
      </c>
      <c r="K49" s="215">
        <f t="shared" si="22"/>
        <v>4.2357092051544296E-2</v>
      </c>
      <c r="L49" s="52">
        <f t="shared" si="26"/>
        <v>9.7464102183851209E-2</v>
      </c>
      <c r="N49" s="27">
        <f t="shared" si="23"/>
        <v>1.7650167228309324</v>
      </c>
      <c r="O49" s="152">
        <f t="shared" si="24"/>
        <v>1.7988776104540292</v>
      </c>
      <c r="P49" s="52">
        <f t="shared" si="8"/>
        <v>1.9184457113124064E-2</v>
      </c>
    </row>
    <row r="50" spans="1:16" ht="20.100000000000001" customHeight="1" x14ac:dyDescent="0.25">
      <c r="A50" s="38" t="s">
        <v>200</v>
      </c>
      <c r="B50" s="19">
        <v>1535.42</v>
      </c>
      <c r="C50" s="140">
        <v>1773.2699999999998</v>
      </c>
      <c r="D50" s="247">
        <f t="shared" si="19"/>
        <v>5.5912299019770448E-3</v>
      </c>
      <c r="E50" s="215">
        <f t="shared" si="20"/>
        <v>6.612730465461238E-3</v>
      </c>
      <c r="F50" s="52">
        <f t="shared" ref="F50:F53" si="27">(C50-B50)/B50</f>
        <v>0.15490875460785952</v>
      </c>
      <c r="H50" s="19">
        <v>397.85400000000004</v>
      </c>
      <c r="I50" s="140">
        <v>482.94599999999997</v>
      </c>
      <c r="J50" s="247">
        <f t="shared" si="21"/>
        <v>1.0528851329615022E-2</v>
      </c>
      <c r="K50" s="215">
        <f t="shared" si="22"/>
        <v>1.3353640509886281E-2</v>
      </c>
      <c r="L50" s="52">
        <f t="shared" si="26"/>
        <v>0.21387745253283846</v>
      </c>
      <c r="N50" s="27">
        <f t="shared" ref="N50" si="28">(H50/B50)*10</f>
        <v>2.5911737505047485</v>
      </c>
      <c r="O50" s="152">
        <f t="shared" ref="O50" si="29">(I50/C50)*10</f>
        <v>2.7234769662826306</v>
      </c>
      <c r="P50" s="52">
        <f t="shared" ref="P50" si="30">(O50-N50)/N50</f>
        <v>5.1059183411421183E-2</v>
      </c>
    </row>
    <row r="51" spans="1:16" ht="20.100000000000001" customHeight="1" x14ac:dyDescent="0.25">
      <c r="A51" s="38" t="s">
        <v>197</v>
      </c>
      <c r="B51" s="19">
        <v>2440.9400000000005</v>
      </c>
      <c r="C51" s="140">
        <v>1532.7000000000003</v>
      </c>
      <c r="D51" s="247">
        <f t="shared" si="19"/>
        <v>8.8886797859425107E-3</v>
      </c>
      <c r="E51" s="215">
        <f t="shared" si="20"/>
        <v>5.715616902339995E-3</v>
      </c>
      <c r="F51" s="52">
        <f t="shared" si="27"/>
        <v>-0.37208616352716578</v>
      </c>
      <c r="H51" s="19">
        <v>374.53700000000009</v>
      </c>
      <c r="I51" s="140">
        <v>307.55700000000002</v>
      </c>
      <c r="J51" s="247">
        <f t="shared" si="21"/>
        <v>9.9117877172028475E-3</v>
      </c>
      <c r="K51" s="215">
        <f t="shared" si="22"/>
        <v>8.5040679792339011E-3</v>
      </c>
      <c r="L51" s="52">
        <f t="shared" si="26"/>
        <v>-0.17883413387729399</v>
      </c>
      <c r="N51" s="27">
        <f t="shared" ref="N51:N52" si="31">(H51/B51)*10</f>
        <v>1.5343965849222021</v>
      </c>
      <c r="O51" s="152">
        <f t="shared" ref="O51:O52" si="32">(I51/C51)*10</f>
        <v>2.0066353493834406</v>
      </c>
      <c r="P51" s="52">
        <f t="shared" ref="P51:P52" si="33">(O51-N51)/N51</f>
        <v>0.30776838863023293</v>
      </c>
    </row>
    <row r="52" spans="1:16" ht="20.100000000000001" customHeight="1" x14ac:dyDescent="0.25">
      <c r="A52" s="38" t="s">
        <v>208</v>
      </c>
      <c r="B52" s="19">
        <v>1718.5800000000002</v>
      </c>
      <c r="C52" s="140">
        <v>1120.73</v>
      </c>
      <c r="D52" s="247">
        <f t="shared" si="19"/>
        <v>6.2582068000545197E-3</v>
      </c>
      <c r="E52" s="215">
        <f t="shared" si="20"/>
        <v>4.1793327663335956E-3</v>
      </c>
      <c r="F52" s="52">
        <f t="shared" si="27"/>
        <v>-0.34787440794144009</v>
      </c>
      <c r="H52" s="19">
        <v>353.76499999999999</v>
      </c>
      <c r="I52" s="140">
        <v>282.50200000000001</v>
      </c>
      <c r="J52" s="247">
        <f t="shared" si="21"/>
        <v>9.362075260324787E-3</v>
      </c>
      <c r="K52" s="215">
        <f t="shared" si="22"/>
        <v>7.8112877036436677E-3</v>
      </c>
      <c r="L52" s="52">
        <f t="shared" si="26"/>
        <v>-0.20144163498367554</v>
      </c>
      <c r="N52" s="27">
        <f t="shared" si="31"/>
        <v>2.0584726925717742</v>
      </c>
      <c r="O52" s="152">
        <f t="shared" si="32"/>
        <v>2.5206963318551301</v>
      </c>
      <c r="P52" s="52">
        <f t="shared" si="33"/>
        <v>0.22454688903639133</v>
      </c>
    </row>
    <row r="53" spans="1:16" ht="20.100000000000001" customHeight="1" x14ac:dyDescent="0.25">
      <c r="A53" s="38" t="s">
        <v>203</v>
      </c>
      <c r="B53" s="19">
        <v>512.46</v>
      </c>
      <c r="C53" s="140">
        <v>514.49000000000012</v>
      </c>
      <c r="D53" s="247">
        <f t="shared" si="19"/>
        <v>1.8661224131294085E-3</v>
      </c>
      <c r="E53" s="215">
        <f t="shared" si="20"/>
        <v>1.9185931624485575E-3</v>
      </c>
      <c r="F53" s="52">
        <f t="shared" si="27"/>
        <v>3.9612847832027594E-3</v>
      </c>
      <c r="H53" s="19">
        <v>135.69400000000002</v>
      </c>
      <c r="I53" s="140">
        <v>149.84799999999998</v>
      </c>
      <c r="J53" s="247">
        <f t="shared" si="21"/>
        <v>3.5910207068944409E-3</v>
      </c>
      <c r="K53" s="215">
        <f t="shared" si="22"/>
        <v>4.1433541702911702E-3</v>
      </c>
      <c r="L53" s="52">
        <f t="shared" si="26"/>
        <v>0.10430822291331943</v>
      </c>
      <c r="N53" s="27">
        <f t="shared" ref="N53" si="34">(H53/B53)*10</f>
        <v>2.6478944698122779</v>
      </c>
      <c r="O53" s="152">
        <f t="shared" ref="O53" si="35">(I53/C53)*10</f>
        <v>2.9125541798674401</v>
      </c>
      <c r="P53" s="52">
        <f t="shared" ref="P53" si="36">(O53-N53)/N53</f>
        <v>9.9951003739935762E-2</v>
      </c>
    </row>
    <row r="54" spans="1:16" ht="20.100000000000001" customHeight="1" x14ac:dyDescent="0.25">
      <c r="A54" s="38" t="s">
        <v>204</v>
      </c>
      <c r="B54" s="19">
        <v>2120.94</v>
      </c>
      <c r="C54" s="140">
        <v>612.15000000000009</v>
      </c>
      <c r="D54" s="247">
        <f t="shared" si="19"/>
        <v>7.7234002086068914E-3</v>
      </c>
      <c r="E54" s="215">
        <f t="shared" si="20"/>
        <v>2.2827786825650341E-3</v>
      </c>
      <c r="F54" s="52">
        <f t="shared" ref="F54" si="37">(C54-B54)/B54</f>
        <v>-0.71137797391722535</v>
      </c>
      <c r="H54" s="19">
        <v>286.74200000000002</v>
      </c>
      <c r="I54" s="140">
        <v>129.61700000000002</v>
      </c>
      <c r="J54" s="247">
        <f t="shared" si="21"/>
        <v>7.5883713320878277E-3</v>
      </c>
      <c r="K54" s="215">
        <f t="shared" si="22"/>
        <v>3.5839593287239784E-3</v>
      </c>
      <c r="L54" s="52">
        <f t="shared" si="26"/>
        <v>-0.54796646462673759</v>
      </c>
      <c r="N54" s="27">
        <f t="shared" si="23"/>
        <v>1.3519571510745236</v>
      </c>
      <c r="O54" s="152">
        <f t="shared" si="24"/>
        <v>2.1174058645756757</v>
      </c>
      <c r="P54" s="52">
        <f t="shared" ref="P54" si="38">(O54-N54)/N54</f>
        <v>0.56617823493354069</v>
      </c>
    </row>
    <row r="55" spans="1:16" ht="20.100000000000001" customHeight="1" x14ac:dyDescent="0.25">
      <c r="A55" s="38" t="s">
        <v>201</v>
      </c>
      <c r="B55" s="19">
        <v>362.39</v>
      </c>
      <c r="C55" s="140">
        <v>1001.9599999999999</v>
      </c>
      <c r="D55" s="247">
        <f t="shared" si="19"/>
        <v>1.3196427063457954E-3</v>
      </c>
      <c r="E55" s="215">
        <f t="shared" si="20"/>
        <v>3.7364255963127681E-3</v>
      </c>
      <c r="F55" s="52">
        <f t="shared" ref="F55:F56" si="39">(C55-B55)/B55</f>
        <v>1.7648665802036478</v>
      </c>
      <c r="H55" s="19">
        <v>84.795999999999992</v>
      </c>
      <c r="I55" s="140">
        <v>107.20000000000002</v>
      </c>
      <c r="J55" s="247">
        <f t="shared" si="21"/>
        <v>2.2440505244286477E-3</v>
      </c>
      <c r="K55" s="215">
        <f t="shared" si="22"/>
        <v>2.964120756067572E-3</v>
      </c>
      <c r="L55" s="52">
        <f t="shared" ref="L55:L56" si="40">(I55-H55)/H55</f>
        <v>0.26421057597056496</v>
      </c>
      <c r="N55" s="27">
        <f t="shared" si="23"/>
        <v>2.339910041667816</v>
      </c>
      <c r="O55" s="152">
        <f t="shared" si="24"/>
        <v>1.0699029901393271</v>
      </c>
      <c r="P55" s="52">
        <f t="shared" ref="P55:P56" si="41">(O55-N55)/N55</f>
        <v>-0.54275892188712815</v>
      </c>
    </row>
    <row r="56" spans="1:16" ht="20.100000000000001" customHeight="1" x14ac:dyDescent="0.25">
      <c r="A56" s="38" t="s">
        <v>205</v>
      </c>
      <c r="B56" s="19">
        <v>657.15000000000009</v>
      </c>
      <c r="C56" s="140">
        <v>398.5</v>
      </c>
      <c r="D56" s="247">
        <f t="shared" si="19"/>
        <v>2.3930108570190665E-3</v>
      </c>
      <c r="E56" s="215">
        <f t="shared" si="20"/>
        <v>1.4860529363753426E-3</v>
      </c>
      <c r="F56" s="52">
        <f t="shared" si="39"/>
        <v>-0.39359354789621859</v>
      </c>
      <c r="H56" s="19">
        <v>91.841999999999999</v>
      </c>
      <c r="I56" s="140">
        <v>92.67</v>
      </c>
      <c r="J56" s="247">
        <f t="shared" si="21"/>
        <v>2.4305166312629826E-3</v>
      </c>
      <c r="K56" s="215">
        <f t="shared" si="22"/>
        <v>2.562360731947592E-3</v>
      </c>
      <c r="L56" s="52">
        <f t="shared" si="40"/>
        <v>9.0154831123015929E-3</v>
      </c>
      <c r="N56" s="27">
        <f t="shared" si="23"/>
        <v>1.3975804610819444</v>
      </c>
      <c r="O56" s="152">
        <f t="shared" si="24"/>
        <v>2.3254705144291092</v>
      </c>
      <c r="P56" s="52">
        <f t="shared" si="41"/>
        <v>0.66392603444730025</v>
      </c>
    </row>
    <row r="57" spans="1:16" ht="20.100000000000001" customHeight="1" x14ac:dyDescent="0.25">
      <c r="A57" s="38" t="s">
        <v>207</v>
      </c>
      <c r="B57" s="19">
        <v>409.19</v>
      </c>
      <c r="C57" s="140">
        <v>334.92</v>
      </c>
      <c r="D57" s="247">
        <f t="shared" si="19"/>
        <v>1.4900648445311294E-3</v>
      </c>
      <c r="E57" s="215">
        <f t="shared" si="20"/>
        <v>1.2489557075303131E-3</v>
      </c>
      <c r="F57" s="52">
        <f t="shared" si="25"/>
        <v>-0.18150492436276541</v>
      </c>
      <c r="H57" s="19">
        <v>76.783000000000001</v>
      </c>
      <c r="I57" s="140">
        <v>65.847000000000023</v>
      </c>
      <c r="J57" s="247">
        <f t="shared" si="21"/>
        <v>2.0319936249021757E-3</v>
      </c>
      <c r="K57" s="215">
        <f t="shared" si="22"/>
        <v>1.8206945841863942E-3</v>
      </c>
      <c r="L57" s="52">
        <f t="shared" si="26"/>
        <v>-0.14242736022296573</v>
      </c>
      <c r="N57" s="27">
        <f t="shared" si="23"/>
        <v>1.876463256677827</v>
      </c>
      <c r="O57" s="152">
        <f t="shared" si="24"/>
        <v>1.9660515944106061</v>
      </c>
      <c r="P57" s="52">
        <f t="shared" si="8"/>
        <v>4.7743187836989789E-2</v>
      </c>
    </row>
    <row r="58" spans="1:16" ht="20.100000000000001" customHeight="1" x14ac:dyDescent="0.25">
      <c r="A58" s="38" t="s">
        <v>206</v>
      </c>
      <c r="B58" s="19">
        <v>381.28000000000003</v>
      </c>
      <c r="C58" s="140">
        <v>294.66000000000003</v>
      </c>
      <c r="D58" s="247">
        <f t="shared" si="19"/>
        <v>1.3884306163953887E-3</v>
      </c>
      <c r="E58" s="215">
        <f t="shared" si="20"/>
        <v>1.0988214761163324E-3</v>
      </c>
      <c r="F58" s="52">
        <f t="shared" si="25"/>
        <v>-0.22718212337389845</v>
      </c>
      <c r="H58" s="19">
        <v>55.758999999999993</v>
      </c>
      <c r="I58" s="140">
        <v>51.248000000000005</v>
      </c>
      <c r="J58" s="247">
        <f t="shared" si="21"/>
        <v>1.4756122127413671E-3</v>
      </c>
      <c r="K58" s="215">
        <f t="shared" si="22"/>
        <v>1.4170266838334975E-3</v>
      </c>
      <c r="L58" s="52">
        <f t="shared" si="26"/>
        <v>-8.0901737836044207E-2</v>
      </c>
      <c r="N58" s="27">
        <f t="shared" ref="N58" si="42">(H58/B58)*10</f>
        <v>1.4624160721779267</v>
      </c>
      <c r="O58" s="152">
        <f t="shared" ref="O58" si="43">(I58/C58)*10</f>
        <v>1.7392248693409353</v>
      </c>
      <c r="P58" s="52">
        <f t="shared" ref="P58" si="44">(O58-N58)/N58</f>
        <v>0.18928183464967444</v>
      </c>
    </row>
    <row r="59" spans="1:16" ht="20.100000000000001" customHeight="1" x14ac:dyDescent="0.25">
      <c r="A59" s="38" t="s">
        <v>213</v>
      </c>
      <c r="B59" s="19">
        <v>70.92</v>
      </c>
      <c r="C59" s="140">
        <v>147.66999999999999</v>
      </c>
      <c r="D59" s="247">
        <f t="shared" si="19"/>
        <v>2.5825508632700629E-4</v>
      </c>
      <c r="E59" s="215">
        <f t="shared" si="20"/>
        <v>5.5067863767765826E-4</v>
      </c>
      <c r="F59" s="52">
        <f>(C59-B59)/B59</f>
        <v>1.0822053017484488</v>
      </c>
      <c r="H59" s="19">
        <v>26.504999999999999</v>
      </c>
      <c r="I59" s="140">
        <v>49.035000000000004</v>
      </c>
      <c r="J59" s="247">
        <f t="shared" si="21"/>
        <v>7.0143118956060796E-4</v>
      </c>
      <c r="K59" s="215">
        <f t="shared" si="22"/>
        <v>1.3558363924792293E-3</v>
      </c>
      <c r="L59" s="52">
        <f t="shared" si="26"/>
        <v>0.85002829654782142</v>
      </c>
      <c r="N59" s="27">
        <f t="shared" si="23"/>
        <v>3.7373096446700504</v>
      </c>
      <c r="O59" s="152">
        <f t="shared" si="24"/>
        <v>3.320579670887791</v>
      </c>
      <c r="P59" s="52">
        <f>(O59-N59)/N59</f>
        <v>-0.11150533763681508</v>
      </c>
    </row>
    <row r="60" spans="1:16" ht="20.100000000000001" customHeight="1" x14ac:dyDescent="0.25">
      <c r="A60" s="38" t="s">
        <v>223</v>
      </c>
      <c r="B60" s="19">
        <v>152.47999999999999</v>
      </c>
      <c r="C60" s="140">
        <v>120.51999999999998</v>
      </c>
      <c r="D60" s="247">
        <f t="shared" si="19"/>
        <v>5.5525571860042184E-4</v>
      </c>
      <c r="E60" s="215">
        <f t="shared" si="20"/>
        <v>4.4943312394468319E-4</v>
      </c>
      <c r="F60" s="52">
        <f>(C60-B60)/B60</f>
        <v>-0.20960125918153208</v>
      </c>
      <c r="H60" s="19">
        <v>45.02</v>
      </c>
      <c r="I60" s="140">
        <v>38.524999999999999</v>
      </c>
      <c r="J60" s="247">
        <f t="shared" si="21"/>
        <v>1.1914141540848358E-3</v>
      </c>
      <c r="K60" s="215">
        <f t="shared" si="22"/>
        <v>1.0652308967117835E-3</v>
      </c>
      <c r="L60" s="52">
        <f t="shared" si="26"/>
        <v>-0.14426921368280773</v>
      </c>
      <c r="N60" s="27">
        <f t="shared" ref="N60" si="45">(H60/B60)*10</f>
        <v>2.9525183630640091</v>
      </c>
      <c r="O60" s="152">
        <f t="shared" ref="O60" si="46">(I60/C60)*10</f>
        <v>3.1965648854961835</v>
      </c>
      <c r="P60" s="52">
        <f>(O60-N60)/N60</f>
        <v>8.2657071835757309E-2</v>
      </c>
    </row>
    <row r="61" spans="1:16" ht="20.100000000000001" customHeight="1" thickBot="1" x14ac:dyDescent="0.3">
      <c r="A61" s="8" t="s">
        <v>17</v>
      </c>
      <c r="B61" s="19">
        <f>B62-SUM(B39:B60)</f>
        <v>426.38999999995576</v>
      </c>
      <c r="C61" s="140">
        <f>C62-SUM(C39:C60)</f>
        <v>276.55999999999767</v>
      </c>
      <c r="D61" s="247">
        <f t="shared" si="19"/>
        <v>1.5526986218127579E-3</v>
      </c>
      <c r="E61" s="215">
        <f t="shared" si="20"/>
        <v>1.0313244669610069E-3</v>
      </c>
      <c r="F61" s="52">
        <f t="shared" si="25"/>
        <v>-0.35139191819689403</v>
      </c>
      <c r="H61" s="196">
        <f>H62-SUM(H39:H60)</f>
        <v>100.18500000000495</v>
      </c>
      <c r="I61" s="142">
        <f>I62-SUM(I39:I60)</f>
        <v>80.262000000002445</v>
      </c>
      <c r="J61" s="247">
        <f t="shared" si="21"/>
        <v>2.651306686516996E-3</v>
      </c>
      <c r="K61" s="215">
        <f t="shared" si="22"/>
        <v>2.2192748145849132E-3</v>
      </c>
      <c r="L61" s="52">
        <f t="shared" si="26"/>
        <v>-0.1988621051055699</v>
      </c>
      <c r="N61" s="27">
        <f t="shared" si="23"/>
        <v>2.3496095124185685</v>
      </c>
      <c r="O61" s="152">
        <f t="shared" si="24"/>
        <v>2.9021550477293578</v>
      </c>
      <c r="P61" s="52">
        <f t="shared" si="8"/>
        <v>0.2351648358548</v>
      </c>
    </row>
    <row r="62" spans="1:16" ht="26.25" customHeight="1" thickBot="1" x14ac:dyDescent="0.3">
      <c r="A62" s="12" t="s">
        <v>18</v>
      </c>
      <c r="B62" s="17">
        <v>274612.21000000008</v>
      </c>
      <c r="C62" s="145">
        <v>268160.03000000003</v>
      </c>
      <c r="D62" s="253">
        <f>SUM(D39:D61)</f>
        <v>0.99999999999999956</v>
      </c>
      <c r="E62" s="254">
        <f>SUM(E39:E61)</f>
        <v>1.0000000000000002</v>
      </c>
      <c r="F62" s="57">
        <f t="shared" si="25"/>
        <v>-2.3495604947791831E-2</v>
      </c>
      <c r="G62" s="1"/>
      <c r="H62" s="17">
        <v>37787.027999999998</v>
      </c>
      <c r="I62" s="145">
        <v>36165.868000000002</v>
      </c>
      <c r="J62" s="253">
        <f>SUM(J39:J61)</f>
        <v>1</v>
      </c>
      <c r="K62" s="254">
        <f>SUM(K39:K61)</f>
        <v>1</v>
      </c>
      <c r="L62" s="57">
        <f t="shared" si="26"/>
        <v>-4.2902553754690535E-2</v>
      </c>
      <c r="M62" s="1"/>
      <c r="N62" s="29">
        <f t="shared" si="23"/>
        <v>1.3760141255190361</v>
      </c>
      <c r="O62" s="146">
        <f t="shared" si="24"/>
        <v>1.3486673610530246</v>
      </c>
      <c r="P62" s="57">
        <f t="shared" si="8"/>
        <v>-1.9873898064597415E-2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B5</f>
        <v>jan-ago</v>
      </c>
      <c r="C66" s="347"/>
      <c r="D66" s="353" t="str">
        <f>B5</f>
        <v>jan-ago</v>
      </c>
      <c r="E66" s="347"/>
      <c r="F66" s="131" t="str">
        <f>F37</f>
        <v>2023/2022</v>
      </c>
      <c r="H66" s="342" t="str">
        <f>B5</f>
        <v>jan-ago</v>
      </c>
      <c r="I66" s="347"/>
      <c r="J66" s="353" t="str">
        <f>B5</f>
        <v>jan-ago</v>
      </c>
      <c r="K66" s="343"/>
      <c r="L66" s="131" t="str">
        <f>L37</f>
        <v>2023/2022</v>
      </c>
      <c r="N66" s="342" t="str">
        <f>B5</f>
        <v>jan-ago</v>
      </c>
      <c r="O66" s="343"/>
      <c r="P66" s="131" t="str">
        <f>P37</f>
        <v>2023/2022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t="s">
        <v>155</v>
      </c>
      <c r="B68" s="19">
        <v>175756.16999999995</v>
      </c>
      <c r="C68" s="147">
        <v>228718.54</v>
      </c>
      <c r="D68" s="247">
        <f t="shared" ref="D68:D69" si="47">B68/$B$96</f>
        <v>0.37759148913955043</v>
      </c>
      <c r="E68" s="215">
        <f t="shared" ref="E68:E69" si="48">C68/$C$96</f>
        <v>0.45638549479830554</v>
      </c>
      <c r="F68" s="52">
        <f t="shared" ref="F68:F69" si="49">(C68-B68)/B68</f>
        <v>0.3013400326145026</v>
      </c>
      <c r="H68" s="19">
        <v>18109.166000000001</v>
      </c>
      <c r="I68" s="147">
        <v>22979.131000000005</v>
      </c>
      <c r="J68" s="245">
        <f>H68/$H$96</f>
        <v>0.29743667419539666</v>
      </c>
      <c r="K68" s="246">
        <f>I68/$I$96</f>
        <v>0.35662689588389973</v>
      </c>
      <c r="L68" s="61">
        <f t="shared" ref="L68:L85" si="50">(I68-H68)/H68</f>
        <v>0.26892265496931239</v>
      </c>
      <c r="N68" s="41" t="e">
        <f>(H68/#REF!)*10</f>
        <v>#REF!</v>
      </c>
      <c r="O68" s="149">
        <f t="shared" ref="O68:O78" si="51">(I68/C68)*10</f>
        <v>1.0046903499821223</v>
      </c>
      <c r="P68" s="61" t="e">
        <f t="shared" si="8"/>
        <v>#REF!</v>
      </c>
    </row>
    <row r="69" spans="1:16" ht="20.100000000000001" customHeight="1" x14ac:dyDescent="0.25">
      <c r="A69" t="s">
        <v>153</v>
      </c>
      <c r="B69" s="19">
        <v>37194.639999999992</v>
      </c>
      <c r="C69" s="140">
        <v>37917.369999999995</v>
      </c>
      <c r="D69" s="247">
        <f t="shared" si="47"/>
        <v>7.9908315626185347E-2</v>
      </c>
      <c r="E69" s="215">
        <f t="shared" si="48"/>
        <v>7.56604063181779E-2</v>
      </c>
      <c r="F69" s="52">
        <f t="shared" si="49"/>
        <v>1.9431025545616341E-2</v>
      </c>
      <c r="H69" s="19">
        <v>6056.7519999999995</v>
      </c>
      <c r="I69" s="140">
        <v>6993.9099999999989</v>
      </c>
      <c r="J69" s="214">
        <f t="shared" ref="J69:J96" si="52">H69/$H$96</f>
        <v>9.9480018643946205E-2</v>
      </c>
      <c r="K69" s="215">
        <f t="shared" ref="K69:K96" si="53">I69/$I$96</f>
        <v>0.10854267784936533</v>
      </c>
      <c r="L69" s="52">
        <f t="shared" si="50"/>
        <v>0.15472946556173994</v>
      </c>
      <c r="N69" s="40" t="e">
        <f>(H69/#REF!)*10</f>
        <v>#REF!</v>
      </c>
      <c r="O69" s="143">
        <f t="shared" si="51"/>
        <v>1.844513477596152</v>
      </c>
      <c r="P69" s="52" t="e">
        <f t="shared" si="8"/>
        <v>#REF!</v>
      </c>
    </row>
    <row r="70" spans="1:16" ht="20.100000000000001" customHeight="1" x14ac:dyDescent="0.25">
      <c r="A70" s="38" t="s">
        <v>152</v>
      </c>
      <c r="B70" s="19">
        <v>22506.900000000009</v>
      </c>
      <c r="C70" s="140">
        <v>20396.48</v>
      </c>
      <c r="D70" s="247">
        <f t="shared" ref="D70:D95" si="54">B70/$B$96</f>
        <v>4.8353431273081067E-2</v>
      </c>
      <c r="E70" s="215">
        <f t="shared" ref="E70:E95" si="55">C70/$C$96</f>
        <v>4.0699182571486081E-2</v>
      </c>
      <c r="F70" s="52">
        <f t="shared" ref="F70:F87" si="56">(C70-B70)/B70</f>
        <v>-9.376768901981207E-2</v>
      </c>
      <c r="H70" s="19">
        <v>6291.5799999999981</v>
      </c>
      <c r="I70" s="140">
        <v>5909.082999999996</v>
      </c>
      <c r="J70" s="214">
        <f t="shared" si="52"/>
        <v>0.10333698584651954</v>
      </c>
      <c r="K70" s="215">
        <f t="shared" si="53"/>
        <v>9.1706597947951982E-2</v>
      </c>
      <c r="L70" s="52">
        <f t="shared" si="50"/>
        <v>-6.0795062607485281E-2</v>
      </c>
      <c r="N70" s="40">
        <f t="shared" ref="N70:N78" si="57">(H70/B70)*10</f>
        <v>2.7954005216178128</v>
      </c>
      <c r="O70" s="143">
        <f t="shared" si="51"/>
        <v>2.8971092070788669</v>
      </c>
      <c r="P70" s="52">
        <f t="shared" si="8"/>
        <v>3.638429794746946E-2</v>
      </c>
    </row>
    <row r="71" spans="1:16" ht="20.100000000000001" customHeight="1" x14ac:dyDescent="0.25">
      <c r="A71" s="38" t="s">
        <v>156</v>
      </c>
      <c r="B71" s="19">
        <v>22359.479999999996</v>
      </c>
      <c r="C71" s="140">
        <v>23216.330000000005</v>
      </c>
      <c r="D71" s="247">
        <f t="shared" si="54"/>
        <v>4.8036716717176957E-2</v>
      </c>
      <c r="E71" s="215">
        <f t="shared" si="55"/>
        <v>4.6325917673533362E-2</v>
      </c>
      <c r="F71" s="52">
        <f t="shared" si="56"/>
        <v>3.8321553095152915E-2</v>
      </c>
      <c r="H71" s="19">
        <v>4441.8740000000007</v>
      </c>
      <c r="I71" s="140">
        <v>4591.2889999999998</v>
      </c>
      <c r="J71" s="214">
        <f t="shared" si="52"/>
        <v>7.2956216192120796E-2</v>
      </c>
      <c r="K71" s="215">
        <f t="shared" si="53"/>
        <v>7.1254963652711389E-2</v>
      </c>
      <c r="L71" s="52">
        <f t="shared" si="50"/>
        <v>3.3637829438655627E-2</v>
      </c>
      <c r="N71" s="40">
        <f t="shared" si="57"/>
        <v>1.9865730330043461</v>
      </c>
      <c r="O71" s="143">
        <f t="shared" si="51"/>
        <v>1.9776118792246657</v>
      </c>
      <c r="P71" s="52">
        <f t="shared" si="8"/>
        <v>-4.5108604772149423E-3</v>
      </c>
    </row>
    <row r="72" spans="1:16" ht="20.100000000000001" customHeight="1" x14ac:dyDescent="0.25">
      <c r="A72" s="38" t="s">
        <v>162</v>
      </c>
      <c r="B72" s="19">
        <v>62882.649999999987</v>
      </c>
      <c r="C72" s="140">
        <v>64030.429999999986</v>
      </c>
      <c r="D72" s="247">
        <f t="shared" si="54"/>
        <v>0.13509598812116325</v>
      </c>
      <c r="E72" s="215">
        <f t="shared" si="55"/>
        <v>0.12776646562057567</v>
      </c>
      <c r="F72" s="52">
        <f t="shared" si="56"/>
        <v>1.8252729488976674E-2</v>
      </c>
      <c r="H72" s="19">
        <v>4000.5529999999999</v>
      </c>
      <c r="I72" s="140">
        <v>4471.0460000000003</v>
      </c>
      <c r="J72" s="214">
        <f t="shared" si="52"/>
        <v>6.5707674183472425E-2</v>
      </c>
      <c r="K72" s="215">
        <f t="shared" si="53"/>
        <v>6.9388840523783343E-2</v>
      </c>
      <c r="L72" s="52">
        <f t="shared" si="50"/>
        <v>0.11760699083351737</v>
      </c>
      <c r="N72" s="40">
        <f t="shared" si="57"/>
        <v>0.63619344922645604</v>
      </c>
      <c r="O72" s="143">
        <f t="shared" si="51"/>
        <v>0.6982689324435275</v>
      </c>
      <c r="P72" s="52">
        <f t="shared" ref="P72:P78" si="58">(O72-N72)/N72</f>
        <v>9.7573282611678386E-2</v>
      </c>
    </row>
    <row r="73" spans="1:16" ht="20.100000000000001" customHeight="1" x14ac:dyDescent="0.25">
      <c r="A73" s="38" t="s">
        <v>178</v>
      </c>
      <c r="B73" s="19">
        <v>29524.699999999993</v>
      </c>
      <c r="C73" s="140">
        <v>22163.090000000007</v>
      </c>
      <c r="D73" s="247">
        <f t="shared" si="54"/>
        <v>6.3430350350707376E-2</v>
      </c>
      <c r="E73" s="215">
        <f t="shared" si="55"/>
        <v>4.422428018257453E-2</v>
      </c>
      <c r="F73" s="52">
        <f t="shared" si="56"/>
        <v>-0.24933733450297504</v>
      </c>
      <c r="H73" s="19">
        <v>5273.5870000000004</v>
      </c>
      <c r="I73" s="140">
        <v>4389.543999999999</v>
      </c>
      <c r="J73" s="214">
        <f t="shared" si="52"/>
        <v>8.6616809319660509E-2</v>
      </c>
      <c r="K73" s="215">
        <f t="shared" si="53"/>
        <v>6.8123962175323169E-2</v>
      </c>
      <c r="L73" s="52">
        <f t="shared" si="50"/>
        <v>-0.1676359942483174</v>
      </c>
      <c r="N73" s="40">
        <f t="shared" si="57"/>
        <v>1.7861610786900464</v>
      </c>
      <c r="O73" s="143">
        <f t="shared" si="51"/>
        <v>1.9805649843952253</v>
      </c>
      <c r="P73" s="52">
        <f t="shared" si="58"/>
        <v>0.10883895524571219</v>
      </c>
    </row>
    <row r="74" spans="1:16" ht="20.100000000000001" customHeight="1" x14ac:dyDescent="0.25">
      <c r="A74" s="38" t="s">
        <v>154</v>
      </c>
      <c r="B74" s="19">
        <v>7505.6900000000005</v>
      </c>
      <c r="C74" s="140">
        <v>9976.7099999999991</v>
      </c>
      <c r="D74" s="247">
        <f t="shared" si="54"/>
        <v>1.6125093441213659E-2</v>
      </c>
      <c r="E74" s="215">
        <f t="shared" si="55"/>
        <v>1.9907549820006729E-2</v>
      </c>
      <c r="F74" s="52">
        <f t="shared" si="56"/>
        <v>0.32921956542303221</v>
      </c>
      <c r="H74" s="19">
        <v>1690.7719999999995</v>
      </c>
      <c r="I74" s="140">
        <v>2054.4909999999995</v>
      </c>
      <c r="J74" s="214">
        <f t="shared" si="52"/>
        <v>2.7770334674865702E-2</v>
      </c>
      <c r="K74" s="215">
        <f t="shared" si="53"/>
        <v>3.1884876236242733E-2</v>
      </c>
      <c r="L74" s="52">
        <f t="shared" si="50"/>
        <v>0.21512007532653732</v>
      </c>
      <c r="N74" s="40">
        <f t="shared" si="57"/>
        <v>2.2526536534282648</v>
      </c>
      <c r="O74" s="143">
        <f t="shared" si="51"/>
        <v>2.0592870796084077</v>
      </c>
      <c r="P74" s="52">
        <f t="shared" si="58"/>
        <v>-8.5839460285240352E-2</v>
      </c>
    </row>
    <row r="75" spans="1:16" ht="20.100000000000001" customHeight="1" x14ac:dyDescent="0.25">
      <c r="A75" s="38" t="s">
        <v>157</v>
      </c>
      <c r="B75" s="19">
        <v>5633.7200000000021</v>
      </c>
      <c r="C75" s="140">
        <v>4760.0500000000011</v>
      </c>
      <c r="D75" s="247">
        <f t="shared" si="54"/>
        <v>1.2103385754225694E-2</v>
      </c>
      <c r="E75" s="215">
        <f t="shared" si="55"/>
        <v>9.4982145938614093E-3</v>
      </c>
      <c r="F75" s="52">
        <f t="shared" si="56"/>
        <v>-0.15507870465695858</v>
      </c>
      <c r="H75" s="19">
        <v>1227.8380000000002</v>
      </c>
      <c r="I75" s="140">
        <v>1223.2660000000001</v>
      </c>
      <c r="J75" s="214">
        <f t="shared" si="52"/>
        <v>2.0166806752488074E-2</v>
      </c>
      <c r="K75" s="215">
        <f t="shared" si="53"/>
        <v>1.8984597651682929E-2</v>
      </c>
      <c r="L75" s="52">
        <f t="shared" si="50"/>
        <v>-3.7236182623441496E-3</v>
      </c>
      <c r="N75" s="40">
        <f t="shared" si="57"/>
        <v>2.1794444878339707</v>
      </c>
      <c r="O75" s="143">
        <f t="shared" si="51"/>
        <v>2.5698595602987364</v>
      </c>
      <c r="P75" s="52">
        <f t="shared" si="58"/>
        <v>0.17913513037112391</v>
      </c>
    </row>
    <row r="76" spans="1:16" ht="20.100000000000001" customHeight="1" x14ac:dyDescent="0.25">
      <c r="A76" s="38" t="s">
        <v>170</v>
      </c>
      <c r="B76" s="19">
        <v>17863.88</v>
      </c>
      <c r="C76" s="140">
        <v>12325.220000000003</v>
      </c>
      <c r="D76" s="247">
        <f t="shared" si="54"/>
        <v>3.8378448113714776E-2</v>
      </c>
      <c r="E76" s="215">
        <f t="shared" si="55"/>
        <v>2.4593772014275591E-2</v>
      </c>
      <c r="F76" s="52">
        <f t="shared" si="56"/>
        <v>-0.31004798509618281</v>
      </c>
      <c r="H76" s="19">
        <v>1650.6519999999998</v>
      </c>
      <c r="I76" s="140">
        <v>1189.0890000000004</v>
      </c>
      <c r="J76" s="214">
        <f t="shared" si="52"/>
        <v>2.7111377803592931E-2</v>
      </c>
      <c r="K76" s="215">
        <f t="shared" si="53"/>
        <v>1.8454184320533727E-2</v>
      </c>
      <c r="L76" s="52">
        <f t="shared" si="50"/>
        <v>-0.27962465740810266</v>
      </c>
      <c r="N76" s="40">
        <f t="shared" si="57"/>
        <v>0.92401650705221927</v>
      </c>
      <c r="O76" s="143">
        <f t="shared" si="51"/>
        <v>0.96476087242256137</v>
      </c>
      <c r="P76" s="52">
        <f t="shared" si="58"/>
        <v>4.4094845773182158E-2</v>
      </c>
    </row>
    <row r="77" spans="1:16" ht="20.100000000000001" customHeight="1" x14ac:dyDescent="0.25">
      <c r="A77" s="38" t="s">
        <v>167</v>
      </c>
      <c r="B77" s="19">
        <v>5535.48</v>
      </c>
      <c r="C77" s="140">
        <v>5765.1100000000015</v>
      </c>
      <c r="D77" s="247">
        <f t="shared" si="54"/>
        <v>1.1892328652258404E-2</v>
      </c>
      <c r="E77" s="215">
        <f t="shared" si="55"/>
        <v>1.1503713603263906E-2</v>
      </c>
      <c r="F77" s="52">
        <f t="shared" si="56"/>
        <v>4.1483304067578955E-2</v>
      </c>
      <c r="H77" s="19">
        <v>980.98399999999992</v>
      </c>
      <c r="I77" s="140">
        <v>1041.0550000000001</v>
      </c>
      <c r="J77" s="214">
        <f t="shared" si="52"/>
        <v>1.6112316735011262E-2</v>
      </c>
      <c r="K77" s="215">
        <f t="shared" si="53"/>
        <v>1.6156756018946634E-2</v>
      </c>
      <c r="L77" s="52">
        <f t="shared" si="50"/>
        <v>6.1235453381502804E-2</v>
      </c>
      <c r="N77" s="40">
        <f t="shared" si="57"/>
        <v>1.7721751320572019</v>
      </c>
      <c r="O77" s="143">
        <f t="shared" si="51"/>
        <v>1.8057851454699039</v>
      </c>
      <c r="P77" s="52">
        <f t="shared" si="58"/>
        <v>1.8965401784916323E-2</v>
      </c>
    </row>
    <row r="78" spans="1:16" ht="20.100000000000001" customHeight="1" x14ac:dyDescent="0.25">
      <c r="A78" s="38" t="s">
        <v>168</v>
      </c>
      <c r="B78" s="19">
        <v>26500.099999999995</v>
      </c>
      <c r="C78" s="140">
        <v>26953.470000000005</v>
      </c>
      <c r="D78" s="247">
        <f t="shared" si="54"/>
        <v>5.6932352482117699E-2</v>
      </c>
      <c r="E78" s="215">
        <f t="shared" si="55"/>
        <v>5.3783015327403219E-2</v>
      </c>
      <c r="F78" s="52">
        <f t="shared" si="56"/>
        <v>1.7108237327406687E-2</v>
      </c>
      <c r="H78" s="19">
        <v>827.01800000000003</v>
      </c>
      <c r="I78" s="140">
        <v>926.02799999999979</v>
      </c>
      <c r="J78" s="214">
        <f t="shared" si="52"/>
        <v>1.3583479405938879E-2</v>
      </c>
      <c r="K78" s="215">
        <f t="shared" si="53"/>
        <v>1.4371583117811362E-2</v>
      </c>
      <c r="L78" s="52">
        <f t="shared" si="50"/>
        <v>0.11971928059606896</v>
      </c>
      <c r="N78" s="40">
        <f t="shared" si="57"/>
        <v>0.31208108648646615</v>
      </c>
      <c r="O78" s="143">
        <f t="shared" si="51"/>
        <v>0.3435654110583905</v>
      </c>
      <c r="P78" s="52">
        <f t="shared" si="58"/>
        <v>0.10088507742134419</v>
      </c>
    </row>
    <row r="79" spans="1:16" ht="20.100000000000001" customHeight="1" x14ac:dyDescent="0.25">
      <c r="A79" s="38" t="s">
        <v>161</v>
      </c>
      <c r="B79" s="19">
        <v>6786.88</v>
      </c>
      <c r="C79" s="140">
        <v>3535.619999999999</v>
      </c>
      <c r="D79" s="247">
        <f t="shared" si="54"/>
        <v>1.4580814578580271E-2</v>
      </c>
      <c r="E79" s="215">
        <f t="shared" si="55"/>
        <v>7.0549841876342183E-3</v>
      </c>
      <c r="F79" s="52">
        <f t="shared" si="56"/>
        <v>-0.47905075675420827</v>
      </c>
      <c r="H79" s="19">
        <v>987.79600000000005</v>
      </c>
      <c r="I79" s="140">
        <v>698.11499999999978</v>
      </c>
      <c r="J79" s="214">
        <f t="shared" si="52"/>
        <v>1.6224201436085793E-2</v>
      </c>
      <c r="K79" s="215">
        <f t="shared" si="53"/>
        <v>1.0834464776757159E-2</v>
      </c>
      <c r="L79" s="52">
        <f t="shared" si="50"/>
        <v>-0.29325994436098168</v>
      </c>
      <c r="N79" s="40">
        <f t="shared" ref="N79:N83" si="59">(H79/B79)*10</f>
        <v>1.4554493375453816</v>
      </c>
      <c r="O79" s="143">
        <f t="shared" ref="O79:O83" si="60">(I79/C79)*10</f>
        <v>1.9745193205152136</v>
      </c>
      <c r="P79" s="52">
        <f t="shared" ref="P79:P83" si="61">(O79-N79)/N79</f>
        <v>0.35663899084611533</v>
      </c>
    </row>
    <row r="80" spans="1:16" ht="20.100000000000001" customHeight="1" x14ac:dyDescent="0.25">
      <c r="A80" s="38" t="s">
        <v>160</v>
      </c>
      <c r="B80" s="19">
        <v>1916.9299999999996</v>
      </c>
      <c r="C80" s="140">
        <v>1713.6699999999992</v>
      </c>
      <c r="D80" s="247">
        <f t="shared" si="54"/>
        <v>4.1182989665528007E-3</v>
      </c>
      <c r="E80" s="215">
        <f t="shared" si="55"/>
        <v>3.4194610147083478E-3</v>
      </c>
      <c r="F80" s="52">
        <f t="shared" si="56"/>
        <v>-0.10603412748509361</v>
      </c>
      <c r="H80" s="19">
        <v>938.00599999999997</v>
      </c>
      <c r="I80" s="140">
        <v>516.55600000000004</v>
      </c>
      <c r="J80" s="214">
        <f t="shared" si="52"/>
        <v>1.5406418220216614E-2</v>
      </c>
      <c r="K80" s="215">
        <f t="shared" si="53"/>
        <v>8.0167419224949667E-3</v>
      </c>
      <c r="L80" s="52">
        <f t="shared" si="50"/>
        <v>-0.44930416223350378</v>
      </c>
      <c r="N80" s="40">
        <f t="shared" si="59"/>
        <v>4.8932720547959505</v>
      </c>
      <c r="O80" s="143">
        <f t="shared" si="60"/>
        <v>3.0143259787473689</v>
      </c>
      <c r="P80" s="52">
        <f t="shared" si="61"/>
        <v>-0.38398561433080464</v>
      </c>
    </row>
    <row r="81" spans="1:16" ht="20.100000000000001" customHeight="1" x14ac:dyDescent="0.25">
      <c r="A81" s="38" t="s">
        <v>217</v>
      </c>
      <c r="B81" s="19">
        <v>1918.73</v>
      </c>
      <c r="C81" s="140">
        <v>3341.6800000000003</v>
      </c>
      <c r="D81" s="247">
        <f t="shared" si="54"/>
        <v>4.1221660551474795E-3</v>
      </c>
      <c r="E81" s="215">
        <f t="shared" si="55"/>
        <v>6.6679958706347183E-3</v>
      </c>
      <c r="F81" s="52">
        <f t="shared" si="56"/>
        <v>0.74161033600350246</v>
      </c>
      <c r="H81" s="19">
        <v>260.50200000000001</v>
      </c>
      <c r="I81" s="140">
        <v>472.34700000000004</v>
      </c>
      <c r="J81" s="214">
        <f t="shared" si="52"/>
        <v>4.2786536111739885E-3</v>
      </c>
      <c r="K81" s="215">
        <f t="shared" si="53"/>
        <v>7.3306359753148344E-3</v>
      </c>
      <c r="L81" s="52">
        <f t="shared" si="50"/>
        <v>0.81321832461938881</v>
      </c>
      <c r="N81" s="40">
        <f t="shared" si="59"/>
        <v>1.3576792982858454</v>
      </c>
      <c r="O81" s="143">
        <f t="shared" si="60"/>
        <v>1.4135015920135978</v>
      </c>
      <c r="P81" s="52">
        <f t="shared" si="61"/>
        <v>4.1115964424169607E-2</v>
      </c>
    </row>
    <row r="82" spans="1:16" ht="20.100000000000001" customHeight="1" x14ac:dyDescent="0.25">
      <c r="A82" s="38" t="s">
        <v>175</v>
      </c>
      <c r="B82" s="19">
        <v>2168.7000000000007</v>
      </c>
      <c r="C82" s="140">
        <v>1915.35</v>
      </c>
      <c r="D82" s="247">
        <f t="shared" si="54"/>
        <v>4.6591972418205483E-3</v>
      </c>
      <c r="E82" s="215">
        <f t="shared" si="55"/>
        <v>3.8218937453078114E-3</v>
      </c>
      <c r="F82" s="52">
        <f t="shared" si="56"/>
        <v>-0.11682113708673432</v>
      </c>
      <c r="H82" s="19">
        <v>498.67299999999994</v>
      </c>
      <c r="I82" s="140">
        <v>470.79399999999993</v>
      </c>
      <c r="J82" s="214">
        <f t="shared" si="52"/>
        <v>8.1905284114707991E-3</v>
      </c>
      <c r="K82" s="215">
        <f t="shared" si="53"/>
        <v>7.3065340382438577E-3</v>
      </c>
      <c r="L82" s="52">
        <f t="shared" si="50"/>
        <v>-5.5906375520631803E-2</v>
      </c>
      <c r="N82" s="40">
        <f t="shared" si="59"/>
        <v>2.2994097846636223</v>
      </c>
      <c r="O82" s="143">
        <f t="shared" si="60"/>
        <v>2.4580050643485523</v>
      </c>
      <c r="P82" s="52">
        <f t="shared" si="61"/>
        <v>6.897216874639446E-2</v>
      </c>
    </row>
    <row r="83" spans="1:16" ht="20.100000000000001" customHeight="1" x14ac:dyDescent="0.25">
      <c r="A83" s="38" t="s">
        <v>164</v>
      </c>
      <c r="B83" s="19">
        <v>3647.2799999999997</v>
      </c>
      <c r="C83" s="140">
        <v>3769.1400000000003</v>
      </c>
      <c r="D83" s="247">
        <f t="shared" si="54"/>
        <v>7.8357527164417597E-3</v>
      </c>
      <c r="E83" s="215">
        <f t="shared" si="55"/>
        <v>7.5209505266345504E-3</v>
      </c>
      <c r="F83" s="52">
        <f t="shared" si="56"/>
        <v>3.341119957886441E-2</v>
      </c>
      <c r="H83" s="19">
        <v>447.68299999999999</v>
      </c>
      <c r="I83" s="140">
        <v>461.97899999999998</v>
      </c>
      <c r="J83" s="214">
        <f t="shared" si="52"/>
        <v>7.3530356181956561E-3</v>
      </c>
      <c r="K83" s="215">
        <f t="shared" si="53"/>
        <v>7.169728774057995E-3</v>
      </c>
      <c r="L83" s="52">
        <f t="shared" si="50"/>
        <v>3.1933309953694894E-2</v>
      </c>
      <c r="N83" s="40">
        <f t="shared" si="59"/>
        <v>1.2274434647189139</v>
      </c>
      <c r="O83" s="143">
        <f t="shared" si="60"/>
        <v>1.2256880879988536</v>
      </c>
      <c r="P83" s="52">
        <f t="shared" si="61"/>
        <v>-1.4301080013181646E-3</v>
      </c>
    </row>
    <row r="84" spans="1:16" ht="20.100000000000001" customHeight="1" x14ac:dyDescent="0.25">
      <c r="A84" s="38" t="s">
        <v>166</v>
      </c>
      <c r="B84" s="19">
        <v>3913.5900000000006</v>
      </c>
      <c r="C84" s="140">
        <v>1815.8500000000001</v>
      </c>
      <c r="D84" s="247">
        <f t="shared" si="54"/>
        <v>8.4078884740242891E-3</v>
      </c>
      <c r="E84" s="215">
        <f t="shared" si="55"/>
        <v>3.6233512190551021E-3</v>
      </c>
      <c r="F84" s="52">
        <f t="shared" si="56"/>
        <v>-0.5360142477878368</v>
      </c>
      <c r="H84" s="19">
        <v>976.48399999999992</v>
      </c>
      <c r="I84" s="140">
        <v>460.91800000000001</v>
      </c>
      <c r="J84" s="214">
        <f t="shared" si="52"/>
        <v>1.6038405819738893E-2</v>
      </c>
      <c r="K84" s="215">
        <f t="shared" si="53"/>
        <v>7.1532624796392542E-3</v>
      </c>
      <c r="L84" s="52">
        <f t="shared" si="50"/>
        <v>-0.52798202530712224</v>
      </c>
      <c r="N84" s="40">
        <f t="shared" ref="N84" si="62">(H84/B84)*10</f>
        <v>2.4951106273268273</v>
      </c>
      <c r="O84" s="143">
        <f t="shared" ref="O84" si="63">(I84/C84)*10</f>
        <v>2.5383043753614007</v>
      </c>
      <c r="P84" s="52">
        <f t="shared" ref="P84" si="64">(O84-N84)/N84</f>
        <v>1.7311355881983348E-2</v>
      </c>
    </row>
    <row r="85" spans="1:16" ht="20.100000000000001" customHeight="1" x14ac:dyDescent="0.25">
      <c r="A85" s="38" t="s">
        <v>158</v>
      </c>
      <c r="B85" s="19">
        <v>3326.4999999999995</v>
      </c>
      <c r="C85" s="140">
        <v>2465.3000000000002</v>
      </c>
      <c r="D85" s="247">
        <f t="shared" si="54"/>
        <v>7.1465945612191857E-3</v>
      </c>
      <c r="E85" s="215">
        <f t="shared" si="55"/>
        <v>4.9192652258372351E-3</v>
      </c>
      <c r="F85" s="52">
        <f t="shared" si="56"/>
        <v>-0.25889072598827578</v>
      </c>
      <c r="H85" s="19">
        <v>391.19600000000003</v>
      </c>
      <c r="I85" s="140">
        <v>432.93599999999998</v>
      </c>
      <c r="J85" s="214">
        <f t="shared" si="52"/>
        <v>6.4252565357533521E-3</v>
      </c>
      <c r="K85" s="215">
        <f t="shared" si="53"/>
        <v>6.7189930635928735E-3</v>
      </c>
      <c r="L85" s="52">
        <f t="shared" si="50"/>
        <v>0.10669843249930967</v>
      </c>
      <c r="N85" s="40">
        <f t="shared" ref="N85" si="65">(H85/B85)*10</f>
        <v>1.1759987975349468</v>
      </c>
      <c r="O85" s="143">
        <f t="shared" ref="O85" si="66">(I85/C85)*10</f>
        <v>1.7561189307589338</v>
      </c>
      <c r="P85" s="52">
        <f t="shared" ref="P85" si="67">(O85-N85)/N85</f>
        <v>0.49329993741489997</v>
      </c>
    </row>
    <row r="86" spans="1:16" ht="20.100000000000001" customHeight="1" x14ac:dyDescent="0.25">
      <c r="A86" s="38" t="s">
        <v>165</v>
      </c>
      <c r="B86" s="19">
        <v>1062.27</v>
      </c>
      <c r="C86" s="140">
        <v>1898.15</v>
      </c>
      <c r="D86" s="247">
        <f t="shared" si="54"/>
        <v>2.2821623341488968E-3</v>
      </c>
      <c r="E86" s="215">
        <f t="shared" si="55"/>
        <v>3.7875728261967906E-3</v>
      </c>
      <c r="F86" s="52">
        <f t="shared" si="56"/>
        <v>0.78688092481195937</v>
      </c>
      <c r="H86" s="19">
        <v>198.28799999999998</v>
      </c>
      <c r="I86" s="140">
        <v>348.79800000000006</v>
      </c>
      <c r="J86" s="214">
        <f t="shared" si="52"/>
        <v>3.2568105705617148E-3</v>
      </c>
      <c r="K86" s="215">
        <f t="shared" si="53"/>
        <v>5.4132050524674956E-3</v>
      </c>
      <c r="L86" s="52">
        <f t="shared" ref="L86:L88" si="68">(I86-H86)/H86</f>
        <v>0.75904744613894981</v>
      </c>
      <c r="N86" s="40">
        <f t="shared" ref="N86" si="69">(H86/B86)*10</f>
        <v>1.8666440735406251</v>
      </c>
      <c r="O86" s="143">
        <f t="shared" ref="O86" si="70">(I86/C86)*10</f>
        <v>1.8375681584700896</v>
      </c>
      <c r="P86" s="52">
        <f t="shared" ref="P86" si="71">(O86-N86)/N86</f>
        <v>-1.5576571603918432E-2</v>
      </c>
    </row>
    <row r="87" spans="1:16" ht="20.100000000000001" customHeight="1" x14ac:dyDescent="0.25">
      <c r="A87" s="38" t="s">
        <v>224</v>
      </c>
      <c r="B87" s="19">
        <v>769.07999999999993</v>
      </c>
      <c r="C87" s="140">
        <v>1322.27</v>
      </c>
      <c r="D87" s="247">
        <f t="shared" si="54"/>
        <v>1.6522780535525182E-3</v>
      </c>
      <c r="E87" s="215">
        <f t="shared" si="55"/>
        <v>2.6384605647052288E-3</v>
      </c>
      <c r="F87" s="52">
        <f t="shared" si="56"/>
        <v>0.7192879804441672</v>
      </c>
      <c r="H87" s="19">
        <v>116.827</v>
      </c>
      <c r="I87" s="140">
        <v>250.797</v>
      </c>
      <c r="J87" s="214">
        <f t="shared" si="52"/>
        <v>1.9188423330055951E-3</v>
      </c>
      <c r="K87" s="215">
        <f t="shared" si="53"/>
        <v>3.8922688419764165E-3</v>
      </c>
      <c r="L87" s="52">
        <f t="shared" si="68"/>
        <v>1.146738339596155</v>
      </c>
      <c r="N87" s="40">
        <f t="shared" ref="N87:N88" si="72">(H87/B87)*10</f>
        <v>1.5190487335517764</v>
      </c>
      <c r="O87" s="143">
        <f t="shared" ref="O87:O88" si="73">(I87/C87)*10</f>
        <v>1.8967154968349884</v>
      </c>
      <c r="P87" s="52">
        <f t="shared" ref="P87:P88" si="74">(O87-N87)/N87</f>
        <v>0.24862057084907827</v>
      </c>
    </row>
    <row r="88" spans="1:16" ht="20.100000000000001" customHeight="1" x14ac:dyDescent="0.25">
      <c r="A88" s="38" t="s">
        <v>159</v>
      </c>
      <c r="B88" s="19">
        <v>134.81</v>
      </c>
      <c r="C88" s="140">
        <v>157.6</v>
      </c>
      <c r="D88" s="247">
        <f t="shared" si="54"/>
        <v>2.8962345191581497E-4</v>
      </c>
      <c r="E88" s="215">
        <f t="shared" si="55"/>
        <v>3.1447539836610073E-4</v>
      </c>
      <c r="F88" s="52">
        <f>(C88-B88)/B88</f>
        <v>0.16905274089459232</v>
      </c>
      <c r="H88" s="19">
        <v>202.60599999999999</v>
      </c>
      <c r="I88" s="140">
        <v>237.55500000000006</v>
      </c>
      <c r="J88" s="214">
        <f t="shared" si="52"/>
        <v>3.3277321999275133E-3</v>
      </c>
      <c r="K88" s="215">
        <f t="shared" si="53"/>
        <v>3.6867583135193321E-3</v>
      </c>
      <c r="L88" s="52">
        <f t="shared" si="68"/>
        <v>0.17249735940692809</v>
      </c>
      <c r="N88" s="40">
        <f t="shared" si="72"/>
        <v>15.029003783102144</v>
      </c>
      <c r="O88" s="143">
        <f t="shared" si="73"/>
        <v>15.073286802030461</v>
      </c>
      <c r="P88" s="52">
        <f t="shared" si="74"/>
        <v>2.9465039444667891E-3</v>
      </c>
    </row>
    <row r="89" spans="1:16" ht="20.100000000000001" customHeight="1" x14ac:dyDescent="0.25">
      <c r="A89" s="38" t="s">
        <v>176</v>
      </c>
      <c r="B89" s="19">
        <v>230.8</v>
      </c>
      <c r="C89" s="140">
        <v>494.72</v>
      </c>
      <c r="D89" s="247">
        <f t="shared" si="54"/>
        <v>4.9584669313975304E-4</v>
      </c>
      <c r="E89" s="215">
        <f t="shared" si="55"/>
        <v>9.8716541294211532E-4</v>
      </c>
      <c r="F89" s="52">
        <f t="shared" ref="F89:F94" si="75">(C89-B89)/B89</f>
        <v>1.1435008665511266</v>
      </c>
      <c r="H89" s="19">
        <v>85.144000000000005</v>
      </c>
      <c r="I89" s="140">
        <v>212.93899999999999</v>
      </c>
      <c r="J89" s="214">
        <f t="shared" si="52"/>
        <v>1.398460215544595E-3</v>
      </c>
      <c r="K89" s="215">
        <f t="shared" si="53"/>
        <v>3.304727867325431E-3</v>
      </c>
      <c r="L89" s="52">
        <f t="shared" ref="L89:L94" si="76">(I89-H89)/H89</f>
        <v>1.5009278398947663</v>
      </c>
      <c r="N89" s="40">
        <f t="shared" ref="N89:N94" si="77">(H89/B89)*10</f>
        <v>3.6890814558058924</v>
      </c>
      <c r="O89" s="143">
        <f t="shared" ref="O89:O94" si="78">(I89/C89)*10</f>
        <v>4.3042326972833109</v>
      </c>
      <c r="P89" s="52">
        <f t="shared" ref="P89:P94" si="79">(O89-N89)/N89</f>
        <v>0.16674916204663651</v>
      </c>
    </row>
    <row r="90" spans="1:16" ht="20.100000000000001" customHeight="1" x14ac:dyDescent="0.25">
      <c r="A90" s="38" t="s">
        <v>225</v>
      </c>
      <c r="B90" s="19">
        <v>1130.7400000000002</v>
      </c>
      <c r="C90" s="140">
        <v>1114.0199999999998</v>
      </c>
      <c r="D90" s="247">
        <f t="shared" si="54"/>
        <v>2.4292620875253222E-3</v>
      </c>
      <c r="E90" s="215">
        <f t="shared" si="55"/>
        <v>2.2229180411662657E-3</v>
      </c>
      <c r="F90" s="52">
        <f t="shared" si="75"/>
        <v>-1.4786776801033375E-2</v>
      </c>
      <c r="H90" s="19">
        <v>179.41300000000001</v>
      </c>
      <c r="I90" s="140">
        <v>210.70799999999997</v>
      </c>
      <c r="J90" s="214">
        <f t="shared" si="52"/>
        <v>2.9467953426137185E-3</v>
      </c>
      <c r="K90" s="215">
        <f t="shared" si="53"/>
        <v>3.2701036422093034E-3</v>
      </c>
      <c r="L90" s="52">
        <f t="shared" si="76"/>
        <v>0.17442994654790878</v>
      </c>
      <c r="N90" s="40">
        <f t="shared" si="77"/>
        <v>1.5866865946194526</v>
      </c>
      <c r="O90" s="143">
        <f t="shared" si="78"/>
        <v>1.8914202617547262</v>
      </c>
      <c r="P90" s="52">
        <f t="shared" si="79"/>
        <v>0.19205662174788857</v>
      </c>
    </row>
    <row r="91" spans="1:16" ht="20.100000000000001" customHeight="1" x14ac:dyDescent="0.25">
      <c r="A91" s="38" t="s">
        <v>226</v>
      </c>
      <c r="B91" s="19">
        <v>709.29</v>
      </c>
      <c r="C91" s="140">
        <v>650.25</v>
      </c>
      <c r="D91" s="247">
        <f t="shared" si="54"/>
        <v>1.5238262607326488E-3</v>
      </c>
      <c r="E91" s="215">
        <f t="shared" si="55"/>
        <v>1.2975103286012501E-3</v>
      </c>
      <c r="F91" s="52">
        <f t="shared" si="75"/>
        <v>-8.3238167745209951E-2</v>
      </c>
      <c r="H91" s="19">
        <v>218.61499999999998</v>
      </c>
      <c r="I91" s="140">
        <v>205.93299999999999</v>
      </c>
      <c r="J91" s="214">
        <f t="shared" si="52"/>
        <v>3.5906743871709293E-3</v>
      </c>
      <c r="K91" s="215">
        <f t="shared" si="53"/>
        <v>3.1959975575255261E-3</v>
      </c>
      <c r="L91" s="52">
        <f t="shared" si="76"/>
        <v>-5.8010658006083703E-2</v>
      </c>
      <c r="N91" s="40">
        <f t="shared" si="77"/>
        <v>3.0821666737159692</v>
      </c>
      <c r="O91" s="143">
        <f t="shared" si="78"/>
        <v>3.1669819300269126</v>
      </c>
      <c r="P91" s="52">
        <f t="shared" si="79"/>
        <v>2.7518062872533486E-2</v>
      </c>
    </row>
    <row r="92" spans="1:16" ht="20.100000000000001" customHeight="1" x14ac:dyDescent="0.25">
      <c r="A92" s="38" t="s">
        <v>227</v>
      </c>
      <c r="B92" s="19">
        <v>3187.64</v>
      </c>
      <c r="C92" s="140">
        <v>4195.76</v>
      </c>
      <c r="D92" s="247">
        <f t="shared" si="54"/>
        <v>6.8482701599653466E-3</v>
      </c>
      <c r="E92" s="215">
        <f t="shared" si="55"/>
        <v>8.3722290447243077E-3</v>
      </c>
      <c r="F92" s="52">
        <f t="shared" si="75"/>
        <v>0.31625905058287646</v>
      </c>
      <c r="H92" s="19">
        <v>147.68399999999997</v>
      </c>
      <c r="I92" s="140">
        <v>201.50099999999998</v>
      </c>
      <c r="J92" s="214">
        <f t="shared" si="52"/>
        <v>2.4256576913521555E-3</v>
      </c>
      <c r="K92" s="215">
        <f t="shared" si="53"/>
        <v>3.1272146952598706E-3</v>
      </c>
      <c r="L92" s="52">
        <f t="shared" si="76"/>
        <v>0.36440643536198924</v>
      </c>
      <c r="N92" s="40">
        <f t="shared" si="77"/>
        <v>0.46330200399041288</v>
      </c>
      <c r="O92" s="143">
        <f t="shared" si="78"/>
        <v>0.4802491086239441</v>
      </c>
      <c r="P92" s="52">
        <f t="shared" si="79"/>
        <v>3.6578958190480661E-2</v>
      </c>
    </row>
    <row r="93" spans="1:16" ht="20.100000000000001" customHeight="1" x14ac:dyDescent="0.25">
      <c r="A93" s="38" t="s">
        <v>169</v>
      </c>
      <c r="B93" s="19">
        <v>344.45</v>
      </c>
      <c r="C93" s="140">
        <v>521.66</v>
      </c>
      <c r="D93" s="247">
        <f t="shared" si="54"/>
        <v>7.4001037024258186E-4</v>
      </c>
      <c r="E93" s="215">
        <f t="shared" si="55"/>
        <v>1.040921550200889E-3</v>
      </c>
      <c r="F93" s="52">
        <f t="shared" si="75"/>
        <v>0.51447234722020607</v>
      </c>
      <c r="H93" s="19">
        <v>137.12799999999999</v>
      </c>
      <c r="I93" s="140">
        <v>193.27899999999997</v>
      </c>
      <c r="J93" s="214">
        <f t="shared" si="52"/>
        <v>2.2522791087710137E-3</v>
      </c>
      <c r="K93" s="215">
        <f t="shared" si="53"/>
        <v>2.9996125532137934E-3</v>
      </c>
      <c r="L93" s="52">
        <f t="shared" si="76"/>
        <v>0.40947873519631284</v>
      </c>
      <c r="N93" s="40">
        <f t="shared" si="77"/>
        <v>3.981071273043983</v>
      </c>
      <c r="O93" s="143">
        <f t="shared" si="78"/>
        <v>3.7050761032089863</v>
      </c>
      <c r="P93" s="52">
        <f t="shared" si="79"/>
        <v>-6.9326859758520959E-2</v>
      </c>
    </row>
    <row r="94" spans="1:16" ht="20.100000000000001" customHeight="1" x14ac:dyDescent="0.25">
      <c r="A94" s="38" t="s">
        <v>214</v>
      </c>
      <c r="B94" s="19">
        <v>690.88</v>
      </c>
      <c r="C94" s="140">
        <v>697.26</v>
      </c>
      <c r="D94" s="247">
        <f t="shared" si="54"/>
        <v>1.484274537939309E-3</v>
      </c>
      <c r="E94" s="215">
        <f t="shared" si="55"/>
        <v>1.3913141894971283E-3</v>
      </c>
      <c r="F94" s="52">
        <f t="shared" si="75"/>
        <v>9.2345993515516381E-3</v>
      </c>
      <c r="H94" s="19">
        <v>169.91800000000001</v>
      </c>
      <c r="I94" s="140">
        <v>177.25700000000001</v>
      </c>
      <c r="J94" s="214">
        <f t="shared" si="52"/>
        <v>2.7908433113890173E-3</v>
      </c>
      <c r="K94" s="215">
        <f t="shared" si="53"/>
        <v>2.7509575398518074E-3</v>
      </c>
      <c r="L94" s="52">
        <f t="shared" si="76"/>
        <v>4.3191421744606211E-2</v>
      </c>
      <c r="N94" s="40">
        <f t="shared" si="77"/>
        <v>2.4594430291801759</v>
      </c>
      <c r="O94" s="143">
        <f t="shared" si="78"/>
        <v>2.5421937297421335</v>
      </c>
      <c r="P94" s="52">
        <f t="shared" si="79"/>
        <v>3.3646114010431681E-2</v>
      </c>
    </row>
    <row r="95" spans="1:16" ht="20.100000000000001" customHeight="1" thickBot="1" x14ac:dyDescent="0.3">
      <c r="A95" s="8" t="s">
        <v>17</v>
      </c>
      <c r="B95" s="19">
        <f>B96-SUM(B68:B94)</f>
        <v>20264.469999999681</v>
      </c>
      <c r="C95" s="140">
        <f>C96-SUM(C68:C94)</f>
        <v>15320.979999999981</v>
      </c>
      <c r="D95" s="247">
        <f t="shared" si="54"/>
        <v>4.3535833785656723E-2</v>
      </c>
      <c r="E95" s="215">
        <f t="shared" si="55"/>
        <v>3.0571518330323962E-2</v>
      </c>
      <c r="F95" s="52">
        <f t="shared" ref="F95" si="80">(C95-B95)/B95</f>
        <v>-0.24394864509161984</v>
      </c>
      <c r="H95" s="196">
        <f>H96-SUM(H68:H94)</f>
        <v>4377.3670000000275</v>
      </c>
      <c r="I95" s="119">
        <f>I96-SUM(I68:I94)</f>
        <v>3114.3110000000233</v>
      </c>
      <c r="J95" s="214">
        <f t="shared" si="52"/>
        <v>7.1896711434015728E-2</v>
      </c>
      <c r="K95" s="215">
        <f t="shared" si="53"/>
        <v>4.8332857528297815E-2</v>
      </c>
      <c r="L95" s="52">
        <f t="shared" ref="L95" si="81">(I95-H95)/H95</f>
        <v>-0.2885424046007557</v>
      </c>
      <c r="N95" s="40">
        <f t="shared" ref="N95:N96" si="82">(H95/B95)*10</f>
        <v>2.1601191642318285</v>
      </c>
      <c r="O95" s="143">
        <f t="shared" ref="O95:O96" si="83">(I95/C95)*10</f>
        <v>2.032710048573934</v>
      </c>
      <c r="P95" s="52">
        <f>(O95-N95)/N95</f>
        <v>-5.8982447712880283E-2</v>
      </c>
    </row>
    <row r="96" spans="1:16" ht="26.25" customHeight="1" thickBot="1" x14ac:dyDescent="0.3">
      <c r="A96" s="12" t="s">
        <v>18</v>
      </c>
      <c r="B96" s="17">
        <v>465466.44999999966</v>
      </c>
      <c r="C96" s="145">
        <v>501152.08</v>
      </c>
      <c r="D96" s="243">
        <f>SUM(D68:D95)</f>
        <v>1</v>
      </c>
      <c r="E96" s="244">
        <f>SUM(E68:E95)</f>
        <v>0.99999999999999989</v>
      </c>
      <c r="F96" s="57">
        <f>(C96-B96)/B96</f>
        <v>7.6666384870489337E-2</v>
      </c>
      <c r="G96" s="1"/>
      <c r="H96" s="17">
        <v>60884.106000000022</v>
      </c>
      <c r="I96" s="145">
        <v>64434.655000000021</v>
      </c>
      <c r="J96" s="255">
        <f t="shared" si="52"/>
        <v>1</v>
      </c>
      <c r="K96" s="244">
        <f t="shared" si="53"/>
        <v>1</v>
      </c>
      <c r="L96" s="57">
        <f>(I96-H96)/H96</f>
        <v>5.8316516957644046E-2</v>
      </c>
      <c r="M96" s="1"/>
      <c r="N96" s="37">
        <f t="shared" si="82"/>
        <v>1.3080235106096274</v>
      </c>
      <c r="O96" s="150">
        <f t="shared" si="83"/>
        <v>1.2857305710474156</v>
      </c>
      <c r="P96" s="57">
        <f>(O96-N96)/N96</f>
        <v>-1.7043225432409676E-2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70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3" t="s">
        <v>16</v>
      </c>
      <c r="B3" s="316"/>
      <c r="C3" s="316"/>
      <c r="D3" s="352" t="s">
        <v>1</v>
      </c>
      <c r="E3" s="345"/>
      <c r="F3" s="352" t="s">
        <v>104</v>
      </c>
      <c r="G3" s="345"/>
      <c r="H3" s="130" t="s">
        <v>0</v>
      </c>
      <c r="J3" s="346" t="s">
        <v>19</v>
      </c>
      <c r="K3" s="345"/>
      <c r="L3" s="355" t="s">
        <v>104</v>
      </c>
      <c r="M3" s="356"/>
      <c r="N3" s="130" t="s">
        <v>0</v>
      </c>
      <c r="P3" s="344" t="s">
        <v>22</v>
      </c>
      <c r="Q3" s="345"/>
      <c r="R3" s="130" t="s">
        <v>0</v>
      </c>
    </row>
    <row r="4" spans="1:18" x14ac:dyDescent="0.25">
      <c r="A4" s="351"/>
      <c r="B4" s="317"/>
      <c r="C4" s="317"/>
      <c r="D4" s="353" t="s">
        <v>183</v>
      </c>
      <c r="E4" s="347"/>
      <c r="F4" s="353" t="str">
        <f>D4</f>
        <v>jan-ago</v>
      </c>
      <c r="G4" s="347"/>
      <c r="H4" s="131" t="s">
        <v>151</v>
      </c>
      <c r="J4" s="342" t="str">
        <f>D4</f>
        <v>jan-ago</v>
      </c>
      <c r="K4" s="347"/>
      <c r="L4" s="348" t="str">
        <f>D4</f>
        <v>jan-ago</v>
      </c>
      <c r="M4" s="349"/>
      <c r="N4" s="131" t="str">
        <f>H4</f>
        <v>2023/2022</v>
      </c>
      <c r="P4" s="342" t="str">
        <f>D4</f>
        <v>jan-ago</v>
      </c>
      <c r="Q4" s="343"/>
      <c r="R4" s="131" t="str">
        <f>N4</f>
        <v>2023/2022</v>
      </c>
    </row>
    <row r="5" spans="1:18" ht="19.5" customHeight="1" thickBot="1" x14ac:dyDescent="0.3">
      <c r="A5" s="334"/>
      <c r="B5" s="357"/>
      <c r="C5" s="357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3619.7499999999995</v>
      </c>
      <c r="E6" s="147">
        <v>4845.0900000000047</v>
      </c>
      <c r="F6" s="248">
        <f>D6/D8</f>
        <v>0.26880702332841683</v>
      </c>
      <c r="G6" s="256">
        <f>E6/E8</f>
        <v>0.41171247112967768</v>
      </c>
      <c r="H6" s="165">
        <f>(E6-D6)/D6</f>
        <v>0.3385150908211908</v>
      </c>
      <c r="I6" s="1"/>
      <c r="J6" s="19">
        <v>2495.6010000000024</v>
      </c>
      <c r="K6" s="147">
        <v>2366.5209999999984</v>
      </c>
      <c r="L6" s="247">
        <f>J6/J8</f>
        <v>0.32182965164623661</v>
      </c>
      <c r="M6" s="246">
        <f>K6/K8</f>
        <v>0.36058629455121066</v>
      </c>
      <c r="N6" s="165">
        <f>(K6-J6)/J6</f>
        <v>-5.1723011811585222E-2</v>
      </c>
      <c r="P6" s="27">
        <f t="shared" ref="P6:Q8" si="0">(J6/D6)*10</f>
        <v>6.894401547068175</v>
      </c>
      <c r="Q6" s="152">
        <f t="shared" si="0"/>
        <v>4.8843695369951767</v>
      </c>
      <c r="R6" s="165">
        <f>(Q6-P6)/P6</f>
        <v>-0.29154553826760476</v>
      </c>
    </row>
    <row r="7" spans="1:18" ht="24" customHeight="1" thickBot="1" x14ac:dyDescent="0.3">
      <c r="A7" s="161" t="s">
        <v>21</v>
      </c>
      <c r="B7" s="1"/>
      <c r="C7" s="1"/>
      <c r="D7" s="117">
        <v>9846.2300000000196</v>
      </c>
      <c r="E7" s="140">
        <v>6923.0499999999956</v>
      </c>
      <c r="F7" s="248">
        <f>D7/D8</f>
        <v>0.73119297667158312</v>
      </c>
      <c r="G7" s="228">
        <f>E7/E8</f>
        <v>0.58828752887032243</v>
      </c>
      <c r="H7" s="55">
        <f t="shared" ref="H7:H8" si="1">(E7-D7)/D7</f>
        <v>-0.2968831725442142</v>
      </c>
      <c r="J7" s="19">
        <v>5258.8149999999941</v>
      </c>
      <c r="K7" s="140">
        <v>4196.4599999999991</v>
      </c>
      <c r="L7" s="247">
        <f>J7/J8</f>
        <v>0.67817034835376344</v>
      </c>
      <c r="M7" s="215">
        <f>K7/K8</f>
        <v>0.63941370544878928</v>
      </c>
      <c r="N7" s="102">
        <f t="shared" ref="N7:N8" si="2">(K7-J7)/J7</f>
        <v>-0.20201414196924519</v>
      </c>
      <c r="P7" s="27">
        <f t="shared" si="0"/>
        <v>5.3409426755214771</v>
      </c>
      <c r="Q7" s="152">
        <f t="shared" si="0"/>
        <v>6.0615769061324158</v>
      </c>
      <c r="R7" s="102">
        <f t="shared" ref="R7:R8" si="3">(Q7-P7)/P7</f>
        <v>0.1349264117575607</v>
      </c>
    </row>
    <row r="8" spans="1:18" ht="26.25" customHeight="1" thickBot="1" x14ac:dyDescent="0.3">
      <c r="A8" s="12" t="s">
        <v>12</v>
      </c>
      <c r="B8" s="162"/>
      <c r="C8" s="162"/>
      <c r="D8" s="163">
        <v>13465.98000000002</v>
      </c>
      <c r="E8" s="145">
        <v>11768.14</v>
      </c>
      <c r="F8" s="257">
        <f>SUM(F6:F7)</f>
        <v>1</v>
      </c>
      <c r="G8" s="258">
        <f>SUM(G6:G7)</f>
        <v>1</v>
      </c>
      <c r="H8" s="164">
        <f t="shared" si="1"/>
        <v>-0.12608365674091435</v>
      </c>
      <c r="I8" s="1"/>
      <c r="J8" s="17">
        <v>7754.4159999999965</v>
      </c>
      <c r="K8" s="145">
        <v>6562.9809999999979</v>
      </c>
      <c r="L8" s="243">
        <f>SUM(L6:L7)</f>
        <v>1</v>
      </c>
      <c r="M8" s="244">
        <f>SUM(M6:M7)</f>
        <v>1</v>
      </c>
      <c r="N8" s="164">
        <f t="shared" si="2"/>
        <v>-0.15364599990508623</v>
      </c>
      <c r="O8" s="1"/>
      <c r="P8" s="29">
        <f t="shared" si="0"/>
        <v>5.7585233306450672</v>
      </c>
      <c r="Q8" s="146">
        <f t="shared" si="0"/>
        <v>5.5769059511528578</v>
      </c>
      <c r="R8" s="164">
        <f t="shared" si="3"/>
        <v>-3.153888055392573E-2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69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13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6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151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2023/2022</v>
      </c>
      <c r="N5" s="342" t="str">
        <f>B5</f>
        <v>jan-ago</v>
      </c>
      <c r="O5" s="343"/>
      <c r="P5" s="131" t="str">
        <f>L5</f>
        <v>2023/2022</v>
      </c>
    </row>
    <row r="6" spans="1:16" ht="19.5" customHeight="1" thickBot="1" x14ac:dyDescent="0.3">
      <c r="A6" s="360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152</v>
      </c>
      <c r="B7" s="39">
        <v>1869.66</v>
      </c>
      <c r="C7" s="147">
        <v>1325.5100000000002</v>
      </c>
      <c r="D7" s="247">
        <f>B7/$B$33</f>
        <v>0.1388432182433065</v>
      </c>
      <c r="E7" s="246">
        <f>C7/$C$33</f>
        <v>0.11263547170580912</v>
      </c>
      <c r="F7" s="52">
        <f>(C7-B7)/B7</f>
        <v>-0.29104222158039422</v>
      </c>
      <c r="H7" s="39">
        <v>1073.7190000000001</v>
      </c>
      <c r="I7" s="147">
        <v>809.46600000000012</v>
      </c>
      <c r="J7" s="247">
        <f>H7/$H$33</f>
        <v>0.13846548856806246</v>
      </c>
      <c r="K7" s="246">
        <f>I7/$I$33</f>
        <v>0.12333815990020389</v>
      </c>
      <c r="L7" s="52">
        <f>(I7-H7)/H7</f>
        <v>-0.24611001574899943</v>
      </c>
      <c r="N7" s="27">
        <f t="shared" ref="N7:N33" si="0">(H7/B7)*10</f>
        <v>5.7428569900409698</v>
      </c>
      <c r="O7" s="151">
        <f t="shared" ref="O7:O33" si="1">(I7/C7)*10</f>
        <v>6.1068268062858824</v>
      </c>
      <c r="P7" s="61">
        <f>(O7-N7)/N7</f>
        <v>6.3377830385833084E-2</v>
      </c>
    </row>
    <row r="8" spans="1:16" ht="20.100000000000001" customHeight="1" x14ac:dyDescent="0.25">
      <c r="A8" s="8" t="s">
        <v>153</v>
      </c>
      <c r="B8" s="19">
        <v>753.01</v>
      </c>
      <c r="C8" s="140">
        <v>698.52</v>
      </c>
      <c r="D8" s="247">
        <f t="shared" ref="D8:D32" si="2">B8/$B$33</f>
        <v>5.5919435495968367E-2</v>
      </c>
      <c r="E8" s="215">
        <f t="shared" ref="E8:E32" si="3">C8/$C$33</f>
        <v>5.9356873728558641E-2</v>
      </c>
      <c r="F8" s="52">
        <f t="shared" ref="F8:F33" si="4">(C8-B8)/B8</f>
        <v>-7.2362916827133777E-2</v>
      </c>
      <c r="H8" s="19">
        <v>867.16700000000026</v>
      </c>
      <c r="I8" s="140">
        <v>737.48099999999999</v>
      </c>
      <c r="J8" s="247">
        <f t="shared" ref="J8:J32" si="5">H8/$H$33</f>
        <v>0.11182879535996014</v>
      </c>
      <c r="K8" s="215">
        <f t="shared" ref="K8:K32" si="6">I8/$I$33</f>
        <v>0.1123698209700744</v>
      </c>
      <c r="L8" s="52">
        <f t="shared" ref="L8:L31" si="7">(I8-H8)/H8</f>
        <v>-0.14955135515996368</v>
      </c>
      <c r="N8" s="27">
        <f t="shared" si="0"/>
        <v>11.516009083544711</v>
      </c>
      <c r="O8" s="152">
        <f t="shared" si="1"/>
        <v>10.557764988833533</v>
      </c>
      <c r="P8" s="52">
        <f t="shared" ref="P8:P64" si="8">(O8-N8)/N8</f>
        <v>-8.320973765819778E-2</v>
      </c>
    </row>
    <row r="9" spans="1:16" ht="20.100000000000001" customHeight="1" x14ac:dyDescent="0.25">
      <c r="A9" s="8" t="s">
        <v>195</v>
      </c>
      <c r="B9" s="19">
        <v>70.810000000000016</v>
      </c>
      <c r="C9" s="140">
        <v>883.76999999999987</v>
      </c>
      <c r="D9" s="247">
        <f t="shared" si="2"/>
        <v>5.2584364450266544E-3</v>
      </c>
      <c r="E9" s="215">
        <f t="shared" si="3"/>
        <v>7.5098528739460949E-2</v>
      </c>
      <c r="F9" s="52">
        <f t="shared" si="4"/>
        <v>11.480864284705545</v>
      </c>
      <c r="H9" s="19">
        <v>229.43199999999999</v>
      </c>
      <c r="I9" s="140">
        <v>714.52100000000007</v>
      </c>
      <c r="J9" s="247">
        <f t="shared" si="5"/>
        <v>2.9587270014917962E-2</v>
      </c>
      <c r="K9" s="215">
        <f t="shared" si="6"/>
        <v>0.10887141072021997</v>
      </c>
      <c r="L9" s="52">
        <f t="shared" si="7"/>
        <v>2.1143040203633325</v>
      </c>
      <c r="N9" s="27">
        <f t="shared" ref="N9:N15" si="9">(H9/B9)*10</f>
        <v>32.40107329473237</v>
      </c>
      <c r="O9" s="152">
        <f t="shared" ref="O9:O15" si="10">(I9/C9)*10</f>
        <v>8.0849202846894581</v>
      </c>
      <c r="P9" s="52">
        <f t="shared" ref="P9:P15" si="11">(O9-N9)/N9</f>
        <v>-0.75047368921560165</v>
      </c>
    </row>
    <row r="10" spans="1:16" ht="20.100000000000001" customHeight="1" x14ac:dyDescent="0.25">
      <c r="A10" s="8" t="s">
        <v>155</v>
      </c>
      <c r="B10" s="19">
        <v>2089.81</v>
      </c>
      <c r="C10" s="140">
        <v>1045.7599999999998</v>
      </c>
      <c r="D10" s="247">
        <f t="shared" si="2"/>
        <v>0.15519182413756744</v>
      </c>
      <c r="E10" s="215">
        <f t="shared" si="3"/>
        <v>8.886366069744242E-2</v>
      </c>
      <c r="F10" s="52">
        <f t="shared" si="4"/>
        <v>-0.49959087189744533</v>
      </c>
      <c r="H10" s="19">
        <v>717.57700000000023</v>
      </c>
      <c r="I10" s="140">
        <v>563.0200000000001</v>
      </c>
      <c r="J10" s="247">
        <f t="shared" si="5"/>
        <v>9.2537851980084712E-2</v>
      </c>
      <c r="K10" s="215">
        <f t="shared" si="6"/>
        <v>8.5787236013634666E-2</v>
      </c>
      <c r="L10" s="52">
        <f t="shared" si="7"/>
        <v>-0.21538733822293646</v>
      </c>
      <c r="N10" s="27">
        <f t="shared" si="9"/>
        <v>3.4336949292040915</v>
      </c>
      <c r="O10" s="152">
        <f t="shared" si="10"/>
        <v>5.3838356793145685</v>
      </c>
      <c r="P10" s="52">
        <f t="shared" si="11"/>
        <v>0.56794234500107654</v>
      </c>
    </row>
    <row r="11" spans="1:16" ht="20.100000000000001" customHeight="1" x14ac:dyDescent="0.25">
      <c r="A11" s="8" t="s">
        <v>191</v>
      </c>
      <c r="B11" s="19">
        <v>555.20999999999992</v>
      </c>
      <c r="C11" s="140">
        <v>942.1600000000002</v>
      </c>
      <c r="D11" s="247">
        <f t="shared" si="2"/>
        <v>4.123056769726377E-2</v>
      </c>
      <c r="E11" s="215">
        <f t="shared" si="3"/>
        <v>8.0060230418740802E-2</v>
      </c>
      <c r="F11" s="52">
        <f t="shared" si="4"/>
        <v>0.69694349885628915</v>
      </c>
      <c r="H11" s="19">
        <v>943.49599999999987</v>
      </c>
      <c r="I11" s="140">
        <v>505.64200000000005</v>
      </c>
      <c r="J11" s="247">
        <f t="shared" si="5"/>
        <v>0.12167208981308203</v>
      </c>
      <c r="K11" s="215">
        <f t="shared" si="6"/>
        <v>7.7044562524255358E-2</v>
      </c>
      <c r="L11" s="52">
        <f t="shared" si="7"/>
        <v>-0.46407615930539176</v>
      </c>
      <c r="N11" s="27">
        <f t="shared" ref="N11" si="12">(H11/B11)*10</f>
        <v>16.993497955728461</v>
      </c>
      <c r="O11" s="152">
        <f t="shared" ref="O11" si="13">(I11/C11)*10</f>
        <v>5.3668379043899117</v>
      </c>
      <c r="P11" s="52">
        <f t="shared" ref="P11" si="14">(O11-N11)/N11</f>
        <v>-0.68418286109360049</v>
      </c>
    </row>
    <row r="12" spans="1:16" ht="20.100000000000001" customHeight="1" x14ac:dyDescent="0.25">
      <c r="A12" s="8" t="s">
        <v>159</v>
      </c>
      <c r="B12" s="19">
        <v>73.970000000000013</v>
      </c>
      <c r="C12" s="140">
        <v>76.829999999999984</v>
      </c>
      <c r="D12" s="247">
        <f t="shared" si="2"/>
        <v>5.4931018759867478E-3</v>
      </c>
      <c r="E12" s="215">
        <f t="shared" si="3"/>
        <v>6.5286442887321191E-3</v>
      </c>
      <c r="F12" s="52">
        <f t="shared" si="4"/>
        <v>3.8664323374340552E-2</v>
      </c>
      <c r="H12" s="19">
        <v>342.7589999999999</v>
      </c>
      <c r="I12" s="140">
        <v>352.47600000000006</v>
      </c>
      <c r="J12" s="247">
        <f t="shared" si="5"/>
        <v>4.4201781281788345E-2</v>
      </c>
      <c r="K12" s="215">
        <f t="shared" si="6"/>
        <v>5.3706692126641843E-2</v>
      </c>
      <c r="L12" s="52">
        <f t="shared" si="7"/>
        <v>2.8349365005733353E-2</v>
      </c>
      <c r="N12" s="27">
        <f t="shared" si="9"/>
        <v>46.337569284845188</v>
      </c>
      <c r="O12" s="152">
        <f t="shared" si="10"/>
        <v>45.877391643889126</v>
      </c>
      <c r="P12" s="52">
        <f t="shared" si="11"/>
        <v>-9.9309836070008012E-3</v>
      </c>
    </row>
    <row r="13" spans="1:16" ht="20.100000000000001" customHeight="1" x14ac:dyDescent="0.25">
      <c r="A13" s="8" t="s">
        <v>192</v>
      </c>
      <c r="B13" s="19">
        <v>228.14000000000001</v>
      </c>
      <c r="C13" s="140">
        <v>649.13999999999987</v>
      </c>
      <c r="D13" s="247">
        <f t="shared" si="2"/>
        <v>1.6941952980770805E-2</v>
      </c>
      <c r="E13" s="215">
        <f t="shared" si="3"/>
        <v>5.5160798562899488E-2</v>
      </c>
      <c r="F13" s="52">
        <f t="shared" si="4"/>
        <v>1.8453581134391157</v>
      </c>
      <c r="H13" s="19">
        <v>110.11700000000002</v>
      </c>
      <c r="I13" s="140">
        <v>272.387</v>
      </c>
      <c r="J13" s="247">
        <f t="shared" si="5"/>
        <v>1.4200553594235861E-2</v>
      </c>
      <c r="K13" s="215">
        <f t="shared" si="6"/>
        <v>4.1503548463724026E-2</v>
      </c>
      <c r="L13" s="52">
        <f t="shared" si="7"/>
        <v>1.4736144282899095</v>
      </c>
      <c r="N13" s="27">
        <f t="shared" si="9"/>
        <v>4.8267292013675815</v>
      </c>
      <c r="O13" s="152">
        <f t="shared" si="10"/>
        <v>4.1961210216594269</v>
      </c>
      <c r="P13" s="52">
        <f t="shared" si="11"/>
        <v>-0.13064917325991299</v>
      </c>
    </row>
    <row r="14" spans="1:16" ht="20.100000000000001" customHeight="1" x14ac:dyDescent="0.25">
      <c r="A14" s="8" t="s">
        <v>160</v>
      </c>
      <c r="B14" s="19">
        <v>535.30999999999995</v>
      </c>
      <c r="C14" s="140">
        <v>433.77</v>
      </c>
      <c r="D14" s="247">
        <f t="shared" si="2"/>
        <v>3.9752769571913815E-2</v>
      </c>
      <c r="E14" s="215">
        <f t="shared" si="3"/>
        <v>3.6859690656297434E-2</v>
      </c>
      <c r="F14" s="52">
        <f t="shared" si="4"/>
        <v>-0.18968448188899886</v>
      </c>
      <c r="H14" s="19">
        <v>337.60599999999999</v>
      </c>
      <c r="I14" s="140">
        <v>233.04600000000005</v>
      </c>
      <c r="J14" s="247">
        <f t="shared" si="5"/>
        <v>4.3537256706372235E-2</v>
      </c>
      <c r="K14" s="215">
        <f t="shared" si="6"/>
        <v>3.550916877559146E-2</v>
      </c>
      <c r="L14" s="52">
        <f t="shared" si="7"/>
        <v>-0.30971013548337395</v>
      </c>
      <c r="N14" s="27">
        <f t="shared" ref="N14" si="15">(H14/B14)*10</f>
        <v>6.3067381517251686</v>
      </c>
      <c r="O14" s="152">
        <f t="shared" ref="O14" si="16">(I14/C14)*10</f>
        <v>5.3725707172003609</v>
      </c>
      <c r="P14" s="52">
        <f t="shared" ref="P14" si="17">(O14-N14)/N14</f>
        <v>-0.14812212145977108</v>
      </c>
    </row>
    <row r="15" spans="1:16" ht="20.100000000000001" customHeight="1" x14ac:dyDescent="0.25">
      <c r="A15" s="8" t="s">
        <v>178</v>
      </c>
      <c r="B15" s="19">
        <v>327.76999999999992</v>
      </c>
      <c r="C15" s="140">
        <v>482.75000000000011</v>
      </c>
      <c r="D15" s="247">
        <f t="shared" si="2"/>
        <v>2.434059756512337E-2</v>
      </c>
      <c r="E15" s="215">
        <f t="shared" si="3"/>
        <v>4.1021775743660442E-2</v>
      </c>
      <c r="F15" s="52">
        <f t="shared" si="4"/>
        <v>0.47283155871495325</v>
      </c>
      <c r="H15" s="19">
        <v>235.50599999999997</v>
      </c>
      <c r="I15" s="140">
        <v>214.15100000000004</v>
      </c>
      <c r="J15" s="247">
        <f t="shared" si="5"/>
        <v>3.0370565623510537E-2</v>
      </c>
      <c r="K15" s="215">
        <f t="shared" si="6"/>
        <v>3.2630141699328402E-2</v>
      </c>
      <c r="L15" s="52">
        <f t="shared" si="7"/>
        <v>-9.0677095275703959E-2</v>
      </c>
      <c r="N15" s="27">
        <f t="shared" si="9"/>
        <v>7.1850993074411935</v>
      </c>
      <c r="O15" s="152">
        <f t="shared" si="10"/>
        <v>4.4360642154324186</v>
      </c>
      <c r="P15" s="52">
        <f t="shared" si="11"/>
        <v>-0.38260224032836365</v>
      </c>
    </row>
    <row r="16" spans="1:16" ht="20.100000000000001" customHeight="1" x14ac:dyDescent="0.25">
      <c r="A16" s="8" t="s">
        <v>154</v>
      </c>
      <c r="B16" s="19">
        <v>502.20999999999992</v>
      </c>
      <c r="C16" s="140">
        <v>410.06999999999994</v>
      </c>
      <c r="D16" s="247">
        <f t="shared" si="2"/>
        <v>3.7294723443819164E-2</v>
      </c>
      <c r="E16" s="215">
        <f t="shared" si="3"/>
        <v>3.4845778517250819E-2</v>
      </c>
      <c r="F16" s="52">
        <f t="shared" si="4"/>
        <v>-0.18346906672507518</v>
      </c>
      <c r="H16" s="19">
        <v>224.685</v>
      </c>
      <c r="I16" s="140">
        <v>206.49900000000005</v>
      </c>
      <c r="J16" s="247">
        <f t="shared" si="5"/>
        <v>2.8975102702769637E-2</v>
      </c>
      <c r="K16" s="215">
        <f t="shared" si="6"/>
        <v>3.1464208109089453E-2</v>
      </c>
      <c r="L16" s="52">
        <f t="shared" si="7"/>
        <v>-8.0939982642365751E-2</v>
      </c>
      <c r="N16" s="27">
        <f t="shared" ref="N16" si="18">(H16/B16)*10</f>
        <v>4.4739252503932629</v>
      </c>
      <c r="O16" s="152">
        <f t="shared" ref="O16" si="19">(I16/C16)*10</f>
        <v>5.0357012217426309</v>
      </c>
      <c r="P16" s="52">
        <f t="shared" ref="P16" si="20">(O16-N16)/N16</f>
        <v>0.12556668694900239</v>
      </c>
    </row>
    <row r="17" spans="1:16" ht="20.100000000000001" customHeight="1" x14ac:dyDescent="0.25">
      <c r="A17" s="8" t="s">
        <v>189</v>
      </c>
      <c r="B17" s="19">
        <v>846.56999999999982</v>
      </c>
      <c r="C17" s="140">
        <v>599.6400000000001</v>
      </c>
      <c r="D17" s="247">
        <f t="shared" si="2"/>
        <v>6.2867314521483017E-2</v>
      </c>
      <c r="E17" s="215">
        <f t="shared" si="3"/>
        <v>5.0954526373751523E-2</v>
      </c>
      <c r="F17" s="52">
        <f t="shared" si="4"/>
        <v>-0.29168290867854962</v>
      </c>
      <c r="H17" s="19">
        <v>318.75299999999993</v>
      </c>
      <c r="I17" s="140">
        <v>189.27699999999999</v>
      </c>
      <c r="J17" s="247">
        <f t="shared" si="5"/>
        <v>4.1105996892609332E-2</v>
      </c>
      <c r="K17" s="215">
        <f t="shared" si="6"/>
        <v>2.8840095682129807E-2</v>
      </c>
      <c r="L17" s="52">
        <f t="shared" si="7"/>
        <v>-0.406195392670814</v>
      </c>
      <c r="N17" s="27">
        <f t="shared" ref="N17:N19" si="21">(H17/B17)*10</f>
        <v>3.7652291009603456</v>
      </c>
      <c r="O17" s="152">
        <f t="shared" ref="O17:O19" si="22">(I17/C17)*10</f>
        <v>3.1565105730104719</v>
      </c>
      <c r="P17" s="52">
        <f t="shared" ref="P17:P19" si="23">(O17-N17)/N17</f>
        <v>-0.1616683903230792</v>
      </c>
    </row>
    <row r="18" spans="1:16" ht="20.100000000000001" customHeight="1" x14ac:dyDescent="0.25">
      <c r="A18" s="8" t="s">
        <v>158</v>
      </c>
      <c r="B18" s="19">
        <v>0.08</v>
      </c>
      <c r="C18" s="140">
        <v>416.81</v>
      </c>
      <c r="D18" s="247">
        <f t="shared" si="2"/>
        <v>5.9408969863314821E-6</v>
      </c>
      <c r="E18" s="215">
        <f t="shared" si="3"/>
        <v>3.5418511336540871E-2</v>
      </c>
      <c r="F18" s="52">
        <f t="shared" si="4"/>
        <v>5209.125</v>
      </c>
      <c r="H18" s="19">
        <v>1.4999999999999999E-2</v>
      </c>
      <c r="I18" s="140">
        <v>156.49799999999999</v>
      </c>
      <c r="J18" s="247">
        <f t="shared" si="5"/>
        <v>1.9343816478249306E-6</v>
      </c>
      <c r="K18" s="215">
        <f t="shared" si="6"/>
        <v>2.3845566519238737E-2</v>
      </c>
      <c r="L18" s="52">
        <f t="shared" si="7"/>
        <v>10432.200000000001</v>
      </c>
      <c r="N18" s="27">
        <f t="shared" si="21"/>
        <v>1.875</v>
      </c>
      <c r="O18" s="152">
        <f t="shared" si="22"/>
        <v>3.7546603968234926</v>
      </c>
      <c r="P18" s="52">
        <f t="shared" si="23"/>
        <v>1.0024855449725294</v>
      </c>
    </row>
    <row r="19" spans="1:16" ht="20.100000000000001" customHeight="1" x14ac:dyDescent="0.25">
      <c r="A19" s="8" t="s">
        <v>190</v>
      </c>
      <c r="B19" s="19">
        <v>193.74</v>
      </c>
      <c r="C19" s="140">
        <v>420.89000000000016</v>
      </c>
      <c r="D19" s="247">
        <f t="shared" si="2"/>
        <v>1.4387367276648268E-2</v>
      </c>
      <c r="E19" s="215">
        <f t="shared" si="3"/>
        <v>3.5765210135161568E-2</v>
      </c>
      <c r="F19" s="52">
        <f t="shared" si="4"/>
        <v>1.1724476101992367</v>
      </c>
      <c r="H19" s="19">
        <v>121.27799999999999</v>
      </c>
      <c r="I19" s="140">
        <v>146.26</v>
      </c>
      <c r="J19" s="247">
        <f t="shared" si="5"/>
        <v>1.5639862498994128E-2</v>
      </c>
      <c r="K19" s="215">
        <f t="shared" si="6"/>
        <v>2.2285604666537961E-2</v>
      </c>
      <c r="L19" s="52">
        <f t="shared" si="7"/>
        <v>0.20598954468246508</v>
      </c>
      <c r="N19" s="27">
        <f t="shared" si="21"/>
        <v>6.2598327655620931</v>
      </c>
      <c r="O19" s="152">
        <f t="shared" si="22"/>
        <v>3.4750172254033105</v>
      </c>
      <c r="P19" s="52">
        <f t="shared" si="23"/>
        <v>-0.44487059709952553</v>
      </c>
    </row>
    <row r="20" spans="1:16" ht="20.100000000000001" customHeight="1" x14ac:dyDescent="0.25">
      <c r="A20" s="8" t="s">
        <v>156</v>
      </c>
      <c r="B20" s="19">
        <v>399.38</v>
      </c>
      <c r="C20" s="140">
        <v>217.76</v>
      </c>
      <c r="D20" s="247">
        <f t="shared" si="2"/>
        <v>2.9658442980013341E-2</v>
      </c>
      <c r="E20" s="215">
        <f t="shared" si="3"/>
        <v>1.8504198624421535E-2</v>
      </c>
      <c r="F20" s="52">
        <f t="shared" si="4"/>
        <v>-0.45475487004857529</v>
      </c>
      <c r="H20" s="19">
        <v>194.77599999999998</v>
      </c>
      <c r="I20" s="140">
        <v>145.541</v>
      </c>
      <c r="J20" s="247">
        <f t="shared" si="5"/>
        <v>2.5118074655783244E-2</v>
      </c>
      <c r="K20" s="215">
        <f t="shared" si="6"/>
        <v>2.2176050791553409E-2</v>
      </c>
      <c r="L20" s="52">
        <f t="shared" si="7"/>
        <v>-0.25277754959543264</v>
      </c>
      <c r="N20" s="27">
        <f t="shared" ref="N20:N31" si="24">(H20/B20)*10</f>
        <v>4.8769592868946869</v>
      </c>
      <c r="O20" s="152">
        <f t="shared" ref="O20:O31" si="25">(I20/C20)*10</f>
        <v>6.6835506980161652</v>
      </c>
      <c r="P20" s="52">
        <f t="shared" ref="P20:P31" si="26">(O20-N20)/N20</f>
        <v>0.370433974295445</v>
      </c>
    </row>
    <row r="21" spans="1:16" ht="20.100000000000001" customHeight="1" x14ac:dyDescent="0.25">
      <c r="A21" s="8" t="s">
        <v>173</v>
      </c>
      <c r="B21" s="19">
        <v>188.1</v>
      </c>
      <c r="C21" s="140">
        <v>421.83000000000004</v>
      </c>
      <c r="D21" s="247">
        <f t="shared" si="2"/>
        <v>1.3968534039111897E-2</v>
      </c>
      <c r="E21" s="215">
        <f t="shared" si="3"/>
        <v>3.5845086819157497E-2</v>
      </c>
      <c r="F21" s="52">
        <f t="shared" si="4"/>
        <v>1.2425837320574165</v>
      </c>
      <c r="H21" s="19">
        <v>53.286999999999999</v>
      </c>
      <c r="I21" s="140">
        <v>144.13399999999999</v>
      </c>
      <c r="J21" s="247">
        <f t="shared" si="5"/>
        <v>6.8718263245098046E-3</v>
      </c>
      <c r="K21" s="215">
        <f t="shared" si="6"/>
        <v>2.196166650490074E-2</v>
      </c>
      <c r="L21" s="52">
        <f t="shared" si="7"/>
        <v>1.7048623491658375</v>
      </c>
      <c r="N21" s="27">
        <f t="shared" si="24"/>
        <v>2.8329080276448697</v>
      </c>
      <c r="O21" s="152">
        <f t="shared" si="25"/>
        <v>3.4168740961998898</v>
      </c>
      <c r="P21" s="52">
        <f t="shared" si="26"/>
        <v>0.20613661398689978</v>
      </c>
    </row>
    <row r="22" spans="1:16" ht="20.100000000000001" customHeight="1" x14ac:dyDescent="0.25">
      <c r="A22" s="8" t="s">
        <v>207</v>
      </c>
      <c r="B22" s="19">
        <v>44.519999999999996</v>
      </c>
      <c r="C22" s="140">
        <v>169.97</v>
      </c>
      <c r="D22" s="247">
        <f t="shared" si="2"/>
        <v>3.3061091728934697E-3</v>
      </c>
      <c r="E22" s="215">
        <f t="shared" si="3"/>
        <v>1.4443234019989568E-2</v>
      </c>
      <c r="F22" s="52">
        <f t="shared" si="4"/>
        <v>2.8178346810422283</v>
      </c>
      <c r="H22" s="19">
        <v>18.893000000000001</v>
      </c>
      <c r="I22" s="140">
        <v>132.39600000000002</v>
      </c>
      <c r="J22" s="247">
        <f t="shared" si="5"/>
        <v>2.4364181648237611E-3</v>
      </c>
      <c r="K22" s="215">
        <f t="shared" si="6"/>
        <v>2.0173149975597979E-2</v>
      </c>
      <c r="L22" s="52">
        <f t="shared" si="7"/>
        <v>6.0076748001905473</v>
      </c>
      <c r="N22" s="27">
        <f t="shared" ref="N22:N24" si="27">(H22/B22)*10</f>
        <v>4.2437106918238996</v>
      </c>
      <c r="O22" s="152">
        <f t="shared" ref="O22:O24" si="28">(I22/C22)*10</f>
        <v>7.7893745955168567</v>
      </c>
      <c r="P22" s="52">
        <f t="shared" ref="P22:P24" si="29">(O22-N22)/N22</f>
        <v>0.83551027889911844</v>
      </c>
    </row>
    <row r="23" spans="1:16" ht="20.100000000000001" customHeight="1" x14ac:dyDescent="0.25">
      <c r="A23" s="8" t="s">
        <v>157</v>
      </c>
      <c r="B23" s="19">
        <v>261.73</v>
      </c>
      <c r="C23" s="140">
        <v>118.94999999999999</v>
      </c>
      <c r="D23" s="247">
        <f t="shared" si="2"/>
        <v>1.9436387102906738E-2</v>
      </c>
      <c r="E23" s="215">
        <f t="shared" si="3"/>
        <v>1.0107799533316227E-2</v>
      </c>
      <c r="F23" s="52">
        <f t="shared" si="4"/>
        <v>-0.54552401329614497</v>
      </c>
      <c r="H23" s="19">
        <v>183.762</v>
      </c>
      <c r="I23" s="140">
        <v>93.225999999999985</v>
      </c>
      <c r="J23" s="247">
        <f t="shared" si="5"/>
        <v>2.3697722691173661E-2</v>
      </c>
      <c r="K23" s="215">
        <f t="shared" si="6"/>
        <v>1.4204825520598029E-2</v>
      </c>
      <c r="L23" s="52">
        <f t="shared" si="7"/>
        <v>-0.4926807501006738</v>
      </c>
      <c r="N23" s="27">
        <f t="shared" si="27"/>
        <v>7.0210522293967061</v>
      </c>
      <c r="O23" s="152">
        <f t="shared" si="28"/>
        <v>7.8374106767549385</v>
      </c>
      <c r="P23" s="52">
        <f t="shared" si="29"/>
        <v>0.11627294893779463</v>
      </c>
    </row>
    <row r="24" spans="1:16" ht="20.100000000000001" customHeight="1" x14ac:dyDescent="0.25">
      <c r="A24" s="8" t="s">
        <v>199</v>
      </c>
      <c r="B24" s="19">
        <v>748.13</v>
      </c>
      <c r="C24" s="140">
        <v>183.24</v>
      </c>
      <c r="D24" s="247">
        <f t="shared" si="2"/>
        <v>5.5557040779802148E-2</v>
      </c>
      <c r="E24" s="215">
        <f t="shared" si="3"/>
        <v>1.5570854867464191E-2</v>
      </c>
      <c r="F24" s="52">
        <f t="shared" si="4"/>
        <v>-0.75506930613663403</v>
      </c>
      <c r="H24" s="19">
        <v>282.01299999999998</v>
      </c>
      <c r="I24" s="140">
        <v>67.77</v>
      </c>
      <c r="J24" s="247">
        <f t="shared" si="5"/>
        <v>3.6368051443203472E-2</v>
      </c>
      <c r="K24" s="215">
        <f t="shared" si="6"/>
        <v>1.0326100288877873E-2</v>
      </c>
      <c r="L24" s="52">
        <f t="shared" si="7"/>
        <v>-0.75969192909546723</v>
      </c>
      <c r="N24" s="27">
        <f t="shared" si="27"/>
        <v>3.7695721331854086</v>
      </c>
      <c r="O24" s="152">
        <f t="shared" si="28"/>
        <v>3.6984282907662083</v>
      </c>
      <c r="P24" s="52">
        <f t="shared" si="29"/>
        <v>-1.8873187700239481E-2</v>
      </c>
    </row>
    <row r="25" spans="1:16" ht="20.100000000000001" customHeight="1" x14ac:dyDescent="0.25">
      <c r="A25" s="8" t="s">
        <v>222</v>
      </c>
      <c r="B25" s="19">
        <v>76.77</v>
      </c>
      <c r="C25" s="140">
        <v>130.73000000000002</v>
      </c>
      <c r="D25" s="247">
        <f t="shared" si="2"/>
        <v>5.7010332705083487E-3</v>
      </c>
      <c r="E25" s="215">
        <f t="shared" si="3"/>
        <v>1.1108807339137709E-2</v>
      </c>
      <c r="F25" s="52">
        <f t="shared" si="4"/>
        <v>0.70287872867005374</v>
      </c>
      <c r="H25" s="19">
        <v>36.336999999999996</v>
      </c>
      <c r="I25" s="140">
        <v>61.692</v>
      </c>
      <c r="J25" s="247">
        <f t="shared" si="5"/>
        <v>4.6859750624676328E-3</v>
      </c>
      <c r="K25" s="215">
        <f t="shared" si="6"/>
        <v>9.3999967392866136E-3</v>
      </c>
      <c r="L25" s="52">
        <f t="shared" si="7"/>
        <v>0.69777361917604663</v>
      </c>
      <c r="N25" s="27">
        <f t="shared" ref="N25:N29" si="30">(H25/B25)*10</f>
        <v>4.7332291259606611</v>
      </c>
      <c r="O25" s="152">
        <f t="shared" ref="O25:O29" si="31">(I25/C25)*10</f>
        <v>4.7190392411841193</v>
      </c>
      <c r="P25" s="52">
        <f t="shared" ref="P25:P29" si="32">(O25-N25)/N25</f>
        <v>-2.9979289822910957E-3</v>
      </c>
    </row>
    <row r="26" spans="1:16" ht="20.100000000000001" customHeight="1" x14ac:dyDescent="0.25">
      <c r="A26" s="8" t="s">
        <v>198</v>
      </c>
      <c r="B26" s="19">
        <v>103.57</v>
      </c>
      <c r="C26" s="140">
        <v>105.20999999999998</v>
      </c>
      <c r="D26" s="247">
        <f t="shared" si="2"/>
        <v>7.6912337609293946E-3</v>
      </c>
      <c r="E26" s="215">
        <f t="shared" si="3"/>
        <v>8.9402403438436327E-3</v>
      </c>
      <c r="F26" s="52">
        <f t="shared" si="4"/>
        <v>1.5834701168291845E-2</v>
      </c>
      <c r="H26" s="19">
        <v>36.303999999999988</v>
      </c>
      <c r="I26" s="140">
        <v>53.47399999999999</v>
      </c>
      <c r="J26" s="247">
        <f t="shared" si="5"/>
        <v>4.6817194228424173E-3</v>
      </c>
      <c r="K26" s="215">
        <f t="shared" si="6"/>
        <v>8.1478218510765126E-3</v>
      </c>
      <c r="L26" s="52">
        <f t="shared" ref="L26:L30" si="33">(I26-H26)/H26</f>
        <v>0.47295063904803897</v>
      </c>
      <c r="N26" s="27">
        <f t="shared" si="30"/>
        <v>3.5052621415467788</v>
      </c>
      <c r="O26" s="152">
        <f t="shared" si="31"/>
        <v>5.0825967113392263</v>
      </c>
      <c r="P26" s="52">
        <f t="shared" si="32"/>
        <v>0.44999047320792152</v>
      </c>
    </row>
    <row r="27" spans="1:16" ht="20.100000000000001" customHeight="1" x14ac:dyDescent="0.25">
      <c r="A27" s="8" t="s">
        <v>164</v>
      </c>
      <c r="B27" s="19">
        <v>69.97</v>
      </c>
      <c r="C27" s="140">
        <v>86.950000000000017</v>
      </c>
      <c r="D27" s="247">
        <f t="shared" si="2"/>
        <v>5.1960570266701726E-3</v>
      </c>
      <c r="E27" s="215">
        <f t="shared" si="3"/>
        <v>7.3885932696245993E-3</v>
      </c>
      <c r="F27" s="52">
        <f t="shared" si="4"/>
        <v>0.2426754323281409</v>
      </c>
      <c r="H27" s="19">
        <v>31.562000000000005</v>
      </c>
      <c r="I27" s="140">
        <v>49.125999999999998</v>
      </c>
      <c r="J27" s="247">
        <f t="shared" si="5"/>
        <v>4.0701969045766982E-3</v>
      </c>
      <c r="K27" s="215">
        <f t="shared" si="6"/>
        <v>7.4853180284995477E-3</v>
      </c>
      <c r="L27" s="52">
        <f t="shared" si="33"/>
        <v>0.55649198403142985</v>
      </c>
      <c r="N27" s="27">
        <f t="shared" si="30"/>
        <v>4.5107903387165935</v>
      </c>
      <c r="O27" s="152">
        <f t="shared" si="31"/>
        <v>5.6499137435307638</v>
      </c>
      <c r="P27" s="52">
        <f t="shared" si="32"/>
        <v>0.25253299738561397</v>
      </c>
    </row>
    <row r="28" spans="1:16" ht="20.100000000000001" customHeight="1" x14ac:dyDescent="0.25">
      <c r="A28" s="8" t="s">
        <v>201</v>
      </c>
      <c r="B28" s="19">
        <v>5.72</v>
      </c>
      <c r="C28" s="140">
        <v>344.1</v>
      </c>
      <c r="D28" s="247">
        <f t="shared" si="2"/>
        <v>4.2477413452270097E-4</v>
      </c>
      <c r="E28" s="215">
        <f t="shared" si="3"/>
        <v>2.9239964854259049E-2</v>
      </c>
      <c r="F28" s="52">
        <f t="shared" si="4"/>
        <v>59.15734265734266</v>
      </c>
      <c r="H28" s="19">
        <v>2.097</v>
      </c>
      <c r="I28" s="140">
        <v>46.986999999999995</v>
      </c>
      <c r="J28" s="247">
        <f t="shared" si="5"/>
        <v>2.7042655436592528E-4</v>
      </c>
      <c r="K28" s="215">
        <f t="shared" si="6"/>
        <v>7.1593990596651108E-3</v>
      </c>
      <c r="L28" s="52">
        <f t="shared" si="33"/>
        <v>21.406771578445394</v>
      </c>
      <c r="N28" s="27">
        <f t="shared" ref="N28" si="34">(H28/B28)*10</f>
        <v>3.6660839160839158</v>
      </c>
      <c r="O28" s="152">
        <f t="shared" ref="O28" si="35">(I28/C28)*10</f>
        <v>1.3655042138913105</v>
      </c>
      <c r="P28" s="52">
        <f t="shared" ref="P28" si="36">(O28-N28)/N28</f>
        <v>-0.62753056254371498</v>
      </c>
    </row>
    <row r="29" spans="1:16" ht="20.100000000000001" customHeight="1" x14ac:dyDescent="0.25">
      <c r="A29" s="8" t="s">
        <v>197</v>
      </c>
      <c r="B29" s="19">
        <v>179.95999999999995</v>
      </c>
      <c r="C29" s="140">
        <v>99.93</v>
      </c>
      <c r="D29" s="247">
        <f t="shared" si="2"/>
        <v>1.3364047770752665E-2</v>
      </c>
      <c r="E29" s="215">
        <f t="shared" si="3"/>
        <v>8.4915713103345149E-3</v>
      </c>
      <c r="F29" s="52">
        <f t="shared" si="4"/>
        <v>-0.44470993554123117</v>
      </c>
      <c r="H29" s="19">
        <v>80.139999999999986</v>
      </c>
      <c r="I29" s="140">
        <v>46.305</v>
      </c>
      <c r="J29" s="247">
        <f t="shared" si="5"/>
        <v>1.0334756350445994E-2</v>
      </c>
      <c r="K29" s="215">
        <f t="shared" si="6"/>
        <v>7.055482866703407E-3</v>
      </c>
      <c r="L29" s="52">
        <f t="shared" si="33"/>
        <v>-0.42219865235837273</v>
      </c>
      <c r="N29" s="27">
        <f t="shared" si="30"/>
        <v>4.4532118248499666</v>
      </c>
      <c r="O29" s="152">
        <f t="shared" si="31"/>
        <v>4.6337436205343732</v>
      </c>
      <c r="P29" s="52">
        <f t="shared" si="32"/>
        <v>4.0539682993967818E-2</v>
      </c>
    </row>
    <row r="30" spans="1:16" ht="20.100000000000001" customHeight="1" x14ac:dyDescent="0.25">
      <c r="A30" s="8" t="s">
        <v>200</v>
      </c>
      <c r="B30" s="19">
        <v>16.350000000000001</v>
      </c>
      <c r="C30" s="140">
        <v>153.03</v>
      </c>
      <c r="D30" s="247">
        <f t="shared" si="2"/>
        <v>1.2141708215814967E-3</v>
      </c>
      <c r="E30" s="215">
        <f t="shared" si="3"/>
        <v>1.3003754204147813E-2</v>
      </c>
      <c r="F30" s="52">
        <f t="shared" si="4"/>
        <v>8.3596330275229356</v>
      </c>
      <c r="H30" s="19">
        <v>11.989999999999998</v>
      </c>
      <c r="I30" s="140">
        <v>44.012999999999998</v>
      </c>
      <c r="J30" s="247">
        <f t="shared" si="5"/>
        <v>1.5462157304947277E-3</v>
      </c>
      <c r="K30" s="215">
        <f t="shared" si="6"/>
        <v>6.7062513208555677E-3</v>
      </c>
      <c r="L30" s="52">
        <f t="shared" si="33"/>
        <v>2.6708090075062554</v>
      </c>
      <c r="N30" s="27">
        <f t="shared" ref="N30" si="37">(H30/B30)*10</f>
        <v>7.3333333333333321</v>
      </c>
      <c r="O30" s="152">
        <f t="shared" ref="O30" si="38">(I30/C30)*10</f>
        <v>2.8761027249558908</v>
      </c>
      <c r="P30" s="52">
        <f t="shared" ref="P30" si="39">(O30-N30)/N30</f>
        <v>-0.60780417386965124</v>
      </c>
    </row>
    <row r="31" spans="1:16" ht="20.100000000000001" customHeight="1" x14ac:dyDescent="0.25">
      <c r="A31" s="8" t="s">
        <v>162</v>
      </c>
      <c r="B31" s="19">
        <v>196.73999999999995</v>
      </c>
      <c r="C31" s="140">
        <v>79.890000000000015</v>
      </c>
      <c r="D31" s="247">
        <f t="shared" si="2"/>
        <v>1.4610150913635694E-2</v>
      </c>
      <c r="E31" s="215">
        <f t="shared" si="3"/>
        <v>6.7886683876976339E-3</v>
      </c>
      <c r="F31" s="52">
        <f t="shared" si="4"/>
        <v>-0.59393107654772781</v>
      </c>
      <c r="H31" s="19">
        <v>40.611000000000004</v>
      </c>
      <c r="I31" s="140">
        <v>41.548000000000009</v>
      </c>
      <c r="J31" s="247">
        <f t="shared" si="5"/>
        <v>5.2371448733212174E-3</v>
      </c>
      <c r="K31" s="215">
        <f t="shared" si="6"/>
        <v>6.3306598023063002E-3</v>
      </c>
      <c r="L31" s="52">
        <f t="shared" si="7"/>
        <v>2.3072566546009816E-2</v>
      </c>
      <c r="N31" s="27">
        <f t="shared" si="24"/>
        <v>2.064196401341873</v>
      </c>
      <c r="O31" s="152">
        <f t="shared" si="25"/>
        <v>5.2006508949805985</v>
      </c>
      <c r="P31" s="52">
        <f t="shared" si="26"/>
        <v>1.5194554605365116</v>
      </c>
    </row>
    <row r="32" spans="1:16" ht="20.100000000000001" customHeight="1" thickBot="1" x14ac:dyDescent="0.3">
      <c r="A32" s="8" t="s">
        <v>17</v>
      </c>
      <c r="B32" s="19">
        <f>B33-SUM(B7:B31)</f>
        <v>3128.7500000000018</v>
      </c>
      <c r="C32" s="140">
        <f>C33-SUM(C7:C31)</f>
        <v>1270.9299999999967</v>
      </c>
      <c r="D32" s="247">
        <f t="shared" si="2"/>
        <v>0.23234476807480794</v>
      </c>
      <c r="E32" s="215">
        <f t="shared" si="3"/>
        <v>0.10799752552229978</v>
      </c>
      <c r="F32" s="52">
        <f t="shared" si="4"/>
        <v>-0.59378985217738844</v>
      </c>
      <c r="H32" s="19">
        <f>H33-SUM(H7:H31)</f>
        <v>1260.5339999999951</v>
      </c>
      <c r="I32" s="140">
        <f>I33-SUM(I7:I31)</f>
        <v>536.04500000000007</v>
      </c>
      <c r="J32" s="247">
        <f t="shared" si="5"/>
        <v>0.16255692240395611</v>
      </c>
      <c r="K32" s="215">
        <f t="shared" si="6"/>
        <v>8.1677061079408891E-2</v>
      </c>
      <c r="L32" s="52">
        <f t="shared" ref="L32:L33" si="40">(I32-H32)/H32</f>
        <v>-0.57474768629802753</v>
      </c>
      <c r="N32" s="27">
        <f t="shared" si="0"/>
        <v>4.0288741510187593</v>
      </c>
      <c r="O32" s="152">
        <f t="shared" si="1"/>
        <v>4.2177381917178876</v>
      </c>
      <c r="P32" s="52">
        <f t="shared" si="8"/>
        <v>4.687762228844284E-2</v>
      </c>
    </row>
    <row r="33" spans="1:16" ht="26.25" customHeight="1" thickBot="1" x14ac:dyDescent="0.3">
      <c r="A33" s="12" t="s">
        <v>18</v>
      </c>
      <c r="B33" s="17">
        <v>13465.979999999998</v>
      </c>
      <c r="C33" s="145">
        <v>11768.139999999998</v>
      </c>
      <c r="D33" s="243">
        <f>SUM(D7:D32)</f>
        <v>1</v>
      </c>
      <c r="E33" s="244">
        <f>SUM(E7:E32)</f>
        <v>0.99999999999999989</v>
      </c>
      <c r="F33" s="57">
        <f t="shared" si="4"/>
        <v>-0.12608365674091307</v>
      </c>
      <c r="G33" s="1"/>
      <c r="H33" s="17">
        <v>7754.4159999999965</v>
      </c>
      <c r="I33" s="145">
        <v>6562.9810000000007</v>
      </c>
      <c r="J33" s="243">
        <f>SUM(J7:J32)</f>
        <v>0.99999999999999956</v>
      </c>
      <c r="K33" s="244">
        <f>SUM(K7:K32)</f>
        <v>0.99999999999999978</v>
      </c>
      <c r="L33" s="57">
        <f t="shared" si="40"/>
        <v>-0.15364599990508587</v>
      </c>
      <c r="N33" s="29">
        <f t="shared" si="0"/>
        <v>5.758523330645076</v>
      </c>
      <c r="O33" s="146">
        <f t="shared" si="1"/>
        <v>5.5769059511528605</v>
      </c>
      <c r="P33" s="57">
        <f t="shared" si="8"/>
        <v>-3.1538880553926764E-2</v>
      </c>
    </row>
    <row r="35" spans="1:16" ht="15.75" thickBot="1" x14ac:dyDescent="0.3"/>
    <row r="36" spans="1:16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6" x14ac:dyDescent="0.25">
      <c r="A37" s="359"/>
      <c r="B37" s="353" t="str">
        <f>B5</f>
        <v>jan-ago</v>
      </c>
      <c r="C37" s="347"/>
      <c r="D37" s="353" t="str">
        <f>B5</f>
        <v>jan-ago</v>
      </c>
      <c r="E37" s="347"/>
      <c r="F37" s="131" t="str">
        <f>F5</f>
        <v>2023/2022</v>
      </c>
      <c r="H37" s="342" t="str">
        <f>B5</f>
        <v>jan-ago</v>
      </c>
      <c r="I37" s="347"/>
      <c r="J37" s="353" t="str">
        <f>B5</f>
        <v>jan-ago</v>
      </c>
      <c r="K37" s="343"/>
      <c r="L37" s="131" t="str">
        <f>F37</f>
        <v>2023/2022</v>
      </c>
      <c r="N37" s="342" t="str">
        <f>B5</f>
        <v>jan-ago</v>
      </c>
      <c r="O37" s="343"/>
      <c r="P37" s="131" t="str">
        <f>P5</f>
        <v>2023/2022</v>
      </c>
    </row>
    <row r="38" spans="1:16" ht="19.5" customHeight="1" thickBot="1" x14ac:dyDescent="0.3">
      <c r="A38" s="360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195</v>
      </c>
      <c r="B39" s="39">
        <v>70.810000000000016</v>
      </c>
      <c r="C39" s="147">
        <v>883.76999999999987</v>
      </c>
      <c r="D39" s="247">
        <f t="shared" ref="D39:D55" si="41">B39/$B$56</f>
        <v>1.9562124456108852E-2</v>
      </c>
      <c r="E39" s="246">
        <f t="shared" ref="E39:E55" si="42">C39/$C$56</f>
        <v>0.18240528039726805</v>
      </c>
      <c r="F39" s="52">
        <f>(C39-B39)/B39</f>
        <v>11.480864284705545</v>
      </c>
      <c r="H39" s="39">
        <v>229.43199999999999</v>
      </c>
      <c r="I39" s="147">
        <v>714.52100000000007</v>
      </c>
      <c r="J39" s="247">
        <f t="shared" ref="J39:J55" si="43">H39/$H$56</f>
        <v>9.1934568065968864E-2</v>
      </c>
      <c r="K39" s="246">
        <f t="shared" ref="K39:K55" si="44">I39/$I$56</f>
        <v>0.3019288651991679</v>
      </c>
      <c r="L39" s="52">
        <f>(I39-H39)/H39</f>
        <v>2.1143040203633325</v>
      </c>
      <c r="N39" s="27">
        <f t="shared" ref="N39:N56" si="45">(H39/B39)*10</f>
        <v>32.40107329473237</v>
      </c>
      <c r="O39" s="151">
        <f t="shared" ref="O39:O56" si="46">(I39/C39)*10</f>
        <v>8.0849202846894581</v>
      </c>
      <c r="P39" s="61">
        <f t="shared" si="8"/>
        <v>-0.75047368921560165</v>
      </c>
    </row>
    <row r="40" spans="1:16" ht="20.100000000000001" customHeight="1" x14ac:dyDescent="0.25">
      <c r="A40" s="38" t="s">
        <v>191</v>
      </c>
      <c r="B40" s="19">
        <v>555.20999999999992</v>
      </c>
      <c r="C40" s="140">
        <v>942.1600000000002</v>
      </c>
      <c r="D40" s="247">
        <f t="shared" si="41"/>
        <v>0.15338352096139235</v>
      </c>
      <c r="E40" s="215">
        <f t="shared" si="42"/>
        <v>0.19445665611990692</v>
      </c>
      <c r="F40" s="52">
        <f t="shared" ref="F40:F56" si="47">(C40-B40)/B40</f>
        <v>0.69694349885628915</v>
      </c>
      <c r="H40" s="19">
        <v>943.49599999999987</v>
      </c>
      <c r="I40" s="140">
        <v>505.64200000000005</v>
      </c>
      <c r="J40" s="247">
        <f t="shared" si="43"/>
        <v>0.37806364078232052</v>
      </c>
      <c r="K40" s="215">
        <f t="shared" si="44"/>
        <v>0.21366470020760434</v>
      </c>
      <c r="L40" s="52">
        <f t="shared" ref="L40:L56" si="48">(I40-H40)/H40</f>
        <v>-0.46407615930539176</v>
      </c>
      <c r="N40" s="27">
        <f t="shared" si="45"/>
        <v>16.993497955728461</v>
      </c>
      <c r="O40" s="152">
        <f t="shared" si="46"/>
        <v>5.3668379043899117</v>
      </c>
      <c r="P40" s="52">
        <f t="shared" si="8"/>
        <v>-0.68418286109360049</v>
      </c>
    </row>
    <row r="41" spans="1:16" ht="20.100000000000001" customHeight="1" x14ac:dyDescent="0.25">
      <c r="A41" s="38" t="s">
        <v>192</v>
      </c>
      <c r="B41" s="19">
        <v>228.14000000000001</v>
      </c>
      <c r="C41" s="140">
        <v>649.13999999999987</v>
      </c>
      <c r="D41" s="247">
        <f t="shared" si="41"/>
        <v>6.3026452103045791E-2</v>
      </c>
      <c r="E41" s="215">
        <f t="shared" si="42"/>
        <v>0.13397893537581337</v>
      </c>
      <c r="F41" s="52">
        <f t="shared" si="47"/>
        <v>1.8453581134391157</v>
      </c>
      <c r="H41" s="19">
        <v>110.11700000000002</v>
      </c>
      <c r="I41" s="140">
        <v>272.387</v>
      </c>
      <c r="J41" s="247">
        <f t="shared" si="43"/>
        <v>4.4124441367029428E-2</v>
      </c>
      <c r="K41" s="215">
        <f t="shared" si="44"/>
        <v>0.11510018292675196</v>
      </c>
      <c r="L41" s="52">
        <f t="shared" si="48"/>
        <v>1.4736144282899095</v>
      </c>
      <c r="N41" s="27">
        <f t="shared" si="45"/>
        <v>4.8267292013675815</v>
      </c>
      <c r="O41" s="152">
        <f t="shared" si="46"/>
        <v>4.1961210216594269</v>
      </c>
      <c r="P41" s="52">
        <f t="shared" si="8"/>
        <v>-0.13064917325991299</v>
      </c>
    </row>
    <row r="42" spans="1:16" ht="20.100000000000001" customHeight="1" x14ac:dyDescent="0.25">
      <c r="A42" s="38" t="s">
        <v>189</v>
      </c>
      <c r="B42" s="19">
        <v>846.56999999999982</v>
      </c>
      <c r="C42" s="140">
        <v>599.6400000000001</v>
      </c>
      <c r="D42" s="247">
        <f t="shared" si="41"/>
        <v>0.23387526762897987</v>
      </c>
      <c r="E42" s="215">
        <f t="shared" si="42"/>
        <v>0.12376240689027446</v>
      </c>
      <c r="F42" s="52">
        <f t="shared" ref="F42:F44" si="49">(C42-B42)/B42</f>
        <v>-0.29168290867854962</v>
      </c>
      <c r="H42" s="19">
        <v>318.75299999999993</v>
      </c>
      <c r="I42" s="140">
        <v>189.27699999999999</v>
      </c>
      <c r="J42" s="247">
        <f t="shared" si="43"/>
        <v>0.12772594657559438</v>
      </c>
      <c r="K42" s="215">
        <f t="shared" si="44"/>
        <v>7.9981119964707678E-2</v>
      </c>
      <c r="L42" s="52">
        <f t="shared" ref="L42:L54" si="50">(I42-H42)/H42</f>
        <v>-0.406195392670814</v>
      </c>
      <c r="N42" s="27">
        <f t="shared" si="45"/>
        <v>3.7652291009603456</v>
      </c>
      <c r="O42" s="152">
        <f t="shared" si="46"/>
        <v>3.1565105730104719</v>
      </c>
      <c r="P42" s="52">
        <f t="shared" ref="P42:P45" si="51">(O42-N42)/N42</f>
        <v>-0.1616683903230792</v>
      </c>
    </row>
    <row r="43" spans="1:16" ht="20.100000000000001" customHeight="1" x14ac:dyDescent="0.25">
      <c r="A43" s="38" t="s">
        <v>190</v>
      </c>
      <c r="B43" s="19">
        <v>193.74</v>
      </c>
      <c r="C43" s="140">
        <v>420.89000000000016</v>
      </c>
      <c r="D43" s="247">
        <f t="shared" si="41"/>
        <v>5.3523033358657365E-2</v>
      </c>
      <c r="E43" s="215">
        <f t="shared" si="42"/>
        <v>8.686938735916154E-2</v>
      </c>
      <c r="F43" s="52">
        <f t="shared" si="49"/>
        <v>1.1724476101992367</v>
      </c>
      <c r="H43" s="19">
        <v>121.27799999999999</v>
      </c>
      <c r="I43" s="140">
        <v>146.26</v>
      </c>
      <c r="J43" s="247">
        <f t="shared" si="43"/>
        <v>4.8596710772274891E-2</v>
      </c>
      <c r="K43" s="215">
        <f t="shared" si="44"/>
        <v>6.1803803980611194E-2</v>
      </c>
      <c r="L43" s="52">
        <f t="shared" si="50"/>
        <v>0.20598954468246508</v>
      </c>
      <c r="N43" s="27">
        <f t="shared" si="45"/>
        <v>6.2598327655620931</v>
      </c>
      <c r="O43" s="152">
        <f t="shared" si="46"/>
        <v>3.4750172254033105</v>
      </c>
      <c r="P43" s="52">
        <f t="shared" si="51"/>
        <v>-0.44487059709952553</v>
      </c>
    </row>
    <row r="44" spans="1:16" ht="20.100000000000001" customHeight="1" x14ac:dyDescent="0.25">
      <c r="A44" s="38" t="s">
        <v>207</v>
      </c>
      <c r="B44" s="19">
        <v>44.519999999999996</v>
      </c>
      <c r="C44" s="140">
        <v>169.97</v>
      </c>
      <c r="D44" s="247">
        <f t="shared" si="41"/>
        <v>1.2299191933144554E-2</v>
      </c>
      <c r="E44" s="215">
        <f t="shared" si="42"/>
        <v>3.5080875690647634E-2</v>
      </c>
      <c r="F44" s="52">
        <f t="shared" si="49"/>
        <v>2.8178346810422283</v>
      </c>
      <c r="H44" s="19">
        <v>18.893000000000001</v>
      </c>
      <c r="I44" s="140">
        <v>132.39600000000002</v>
      </c>
      <c r="J44" s="247">
        <f t="shared" si="43"/>
        <v>7.5705210889080426E-3</v>
      </c>
      <c r="K44" s="215">
        <f t="shared" si="44"/>
        <v>5.5945415231895258E-2</v>
      </c>
      <c r="L44" s="52">
        <f t="shared" si="50"/>
        <v>6.0076748001905473</v>
      </c>
      <c r="N44" s="27">
        <f t="shared" si="45"/>
        <v>4.2437106918238996</v>
      </c>
      <c r="O44" s="152">
        <f t="shared" si="46"/>
        <v>7.7893745955168567</v>
      </c>
      <c r="P44" s="52">
        <f t="shared" si="51"/>
        <v>0.83551027889911844</v>
      </c>
    </row>
    <row r="45" spans="1:16" ht="20.100000000000001" customHeight="1" x14ac:dyDescent="0.25">
      <c r="A45" s="38" t="s">
        <v>199</v>
      </c>
      <c r="B45" s="19">
        <v>748.13</v>
      </c>
      <c r="C45" s="140">
        <v>183.24</v>
      </c>
      <c r="D45" s="247">
        <f t="shared" si="41"/>
        <v>0.20668001933835209</v>
      </c>
      <c r="E45" s="215">
        <f t="shared" si="42"/>
        <v>3.7819730902831514E-2</v>
      </c>
      <c r="F45" s="52">
        <f t="shared" ref="F45:F54" si="52">(C45-B45)/B45</f>
        <v>-0.75506930613663403</v>
      </c>
      <c r="H45" s="19">
        <v>282.01299999999998</v>
      </c>
      <c r="I45" s="140">
        <v>67.77</v>
      </c>
      <c r="J45" s="247">
        <f t="shared" si="43"/>
        <v>0.11300404191214861</v>
      </c>
      <c r="K45" s="215">
        <f t="shared" si="44"/>
        <v>2.8636973853179409E-2</v>
      </c>
      <c r="L45" s="52">
        <f t="shared" si="50"/>
        <v>-0.75969192909546723</v>
      </c>
      <c r="N45" s="27">
        <f t="shared" si="45"/>
        <v>3.7695721331854086</v>
      </c>
      <c r="O45" s="152">
        <f t="shared" si="46"/>
        <v>3.6984282907662083</v>
      </c>
      <c r="P45" s="52">
        <f t="shared" si="51"/>
        <v>-1.8873187700239481E-2</v>
      </c>
    </row>
    <row r="46" spans="1:16" ht="20.100000000000001" customHeight="1" x14ac:dyDescent="0.25">
      <c r="A46" s="38" t="s">
        <v>198</v>
      </c>
      <c r="B46" s="19">
        <v>103.57</v>
      </c>
      <c r="C46" s="140">
        <v>105.20999999999998</v>
      </c>
      <c r="D46" s="247">
        <f t="shared" si="41"/>
        <v>2.8612473237102008E-2</v>
      </c>
      <c r="E46" s="215">
        <f t="shared" si="42"/>
        <v>2.1714766908354631E-2</v>
      </c>
      <c r="F46" s="52">
        <f t="shared" si="52"/>
        <v>1.5834701168291845E-2</v>
      </c>
      <c r="H46" s="19">
        <v>36.303999999999988</v>
      </c>
      <c r="I46" s="140">
        <v>53.47399999999999</v>
      </c>
      <c r="J46" s="247">
        <f t="shared" si="43"/>
        <v>1.4547197248278064E-2</v>
      </c>
      <c r="K46" s="215">
        <f t="shared" si="44"/>
        <v>2.2596038657590609E-2</v>
      </c>
      <c r="L46" s="52">
        <f t="shared" si="50"/>
        <v>0.47295063904803897</v>
      </c>
      <c r="N46" s="27">
        <f t="shared" ref="N46:N55" si="53">(H46/B46)*10</f>
        <v>3.5052621415467788</v>
      </c>
      <c r="O46" s="152">
        <f t="shared" ref="O46:O55" si="54">(I46/C46)*10</f>
        <v>5.0825967113392263</v>
      </c>
      <c r="P46" s="52">
        <f t="shared" ref="P46:P55" si="55">(O46-N46)/N46</f>
        <v>0.44999047320792152</v>
      </c>
    </row>
    <row r="47" spans="1:16" ht="20.100000000000001" customHeight="1" x14ac:dyDescent="0.25">
      <c r="A47" s="38" t="s">
        <v>201</v>
      </c>
      <c r="B47" s="19">
        <v>5.72</v>
      </c>
      <c r="C47" s="140">
        <v>344.1</v>
      </c>
      <c r="D47" s="247">
        <f t="shared" si="41"/>
        <v>1.5802196284273775E-3</v>
      </c>
      <c r="E47" s="215">
        <f t="shared" si="42"/>
        <v>7.1020352563110262E-2</v>
      </c>
      <c r="F47" s="52">
        <f t="shared" si="52"/>
        <v>59.15734265734266</v>
      </c>
      <c r="H47" s="19">
        <v>2.097</v>
      </c>
      <c r="I47" s="140">
        <v>46.986999999999995</v>
      </c>
      <c r="J47" s="247">
        <f t="shared" si="43"/>
        <v>8.4027855414387149E-4</v>
      </c>
      <c r="K47" s="215">
        <f t="shared" si="44"/>
        <v>1.9854884025960466E-2</v>
      </c>
      <c r="L47" s="52">
        <f t="shared" si="50"/>
        <v>21.406771578445394</v>
      </c>
      <c r="N47" s="27">
        <f t="shared" si="53"/>
        <v>3.6660839160839158</v>
      </c>
      <c r="O47" s="152">
        <f t="shared" si="54"/>
        <v>1.3655042138913105</v>
      </c>
      <c r="P47" s="52">
        <f t="shared" si="55"/>
        <v>-0.62753056254371498</v>
      </c>
    </row>
    <row r="48" spans="1:16" ht="20.100000000000001" customHeight="1" x14ac:dyDescent="0.25">
      <c r="A48" s="38" t="s">
        <v>197</v>
      </c>
      <c r="B48" s="19">
        <v>179.95999999999995</v>
      </c>
      <c r="C48" s="140">
        <v>99.93</v>
      </c>
      <c r="D48" s="247">
        <f t="shared" si="41"/>
        <v>4.9716140617445941E-2</v>
      </c>
      <c r="E48" s="215">
        <f t="shared" si="42"/>
        <v>2.0625003869897147E-2</v>
      </c>
      <c r="F48" s="52">
        <f t="shared" si="52"/>
        <v>-0.44470993554123117</v>
      </c>
      <c r="H48" s="19">
        <v>80.139999999999986</v>
      </c>
      <c r="I48" s="140">
        <v>46.305</v>
      </c>
      <c r="J48" s="247">
        <f t="shared" si="43"/>
        <v>3.2112505164086723E-2</v>
      </c>
      <c r="K48" s="215">
        <f t="shared" si="44"/>
        <v>1.9566697274184339E-2</v>
      </c>
      <c r="L48" s="52">
        <f t="shared" ref="L48:L52" si="56">(I48-H48)/H48</f>
        <v>-0.42219865235837273</v>
      </c>
      <c r="N48" s="27">
        <f t="shared" ref="N48" si="57">(H48/B48)*10</f>
        <v>4.4532118248499666</v>
      </c>
      <c r="O48" s="152">
        <f t="shared" ref="O48" si="58">(I48/C48)*10</f>
        <v>4.6337436205343732</v>
      </c>
      <c r="P48" s="52">
        <f t="shared" ref="P48" si="59">(O48-N48)/N48</f>
        <v>4.0539682993967818E-2</v>
      </c>
    </row>
    <row r="49" spans="1:16" ht="20.100000000000001" customHeight="1" x14ac:dyDescent="0.25">
      <c r="A49" s="38" t="s">
        <v>200</v>
      </c>
      <c r="B49" s="19">
        <v>16.350000000000001</v>
      </c>
      <c r="C49" s="140">
        <v>153.03</v>
      </c>
      <c r="D49" s="247">
        <f t="shared" si="41"/>
        <v>4.5168865253125221E-3</v>
      </c>
      <c r="E49" s="215">
        <f t="shared" si="42"/>
        <v>3.1584552608929853E-2</v>
      </c>
      <c r="F49" s="52">
        <f t="shared" si="52"/>
        <v>8.3596330275229356</v>
      </c>
      <c r="H49" s="19">
        <v>11.989999999999998</v>
      </c>
      <c r="I49" s="140">
        <v>44.012999999999998</v>
      </c>
      <c r="J49" s="247">
        <f t="shared" si="43"/>
        <v>4.8044539171125502E-3</v>
      </c>
      <c r="K49" s="215">
        <f t="shared" si="44"/>
        <v>1.8598186958831125E-2</v>
      </c>
      <c r="L49" s="52">
        <f t="shared" si="56"/>
        <v>2.6708090075062554</v>
      </c>
      <c r="N49" s="27">
        <f t="shared" ref="N49:N50" si="60">(H49/B49)*10</f>
        <v>7.3333333333333321</v>
      </c>
      <c r="O49" s="152">
        <f t="shared" ref="O49:O50" si="61">(I49/C49)*10</f>
        <v>2.8761027249558908</v>
      </c>
      <c r="P49" s="52">
        <f t="shared" ref="P49:P50" si="62">(O49-N49)/N49</f>
        <v>-0.60780417386965124</v>
      </c>
    </row>
    <row r="50" spans="1:16" ht="20.100000000000001" customHeight="1" x14ac:dyDescent="0.25">
      <c r="A50" s="38" t="s">
        <v>194</v>
      </c>
      <c r="B50" s="19">
        <v>245.27</v>
      </c>
      <c r="C50" s="140">
        <v>49.83</v>
      </c>
      <c r="D50" s="247">
        <f t="shared" si="41"/>
        <v>6.7758823123143866E-2</v>
      </c>
      <c r="E50" s="215">
        <f t="shared" si="42"/>
        <v>1.0284638675442557E-2</v>
      </c>
      <c r="F50" s="52">
        <f t="shared" si="52"/>
        <v>-0.79683613976434131</v>
      </c>
      <c r="H50" s="19">
        <v>170.74100000000004</v>
      </c>
      <c r="I50" s="140">
        <v>40.661999999999992</v>
      </c>
      <c r="J50" s="247">
        <f t="shared" si="43"/>
        <v>6.8416786176956984E-2</v>
      </c>
      <c r="K50" s="215">
        <f t="shared" si="44"/>
        <v>1.7182184311907645E-2</v>
      </c>
      <c r="L50" s="52">
        <f t="shared" si="56"/>
        <v>-0.76184981931697737</v>
      </c>
      <c r="N50" s="27">
        <f t="shared" si="60"/>
        <v>6.9613487177396349</v>
      </c>
      <c r="O50" s="152">
        <f t="shared" si="61"/>
        <v>8.1601444912703176</v>
      </c>
      <c r="P50" s="52">
        <f t="shared" si="62"/>
        <v>0.17220740148755748</v>
      </c>
    </row>
    <row r="51" spans="1:16" ht="20.100000000000001" customHeight="1" x14ac:dyDescent="0.25">
      <c r="A51" s="38" t="s">
        <v>204</v>
      </c>
      <c r="B51" s="19">
        <v>73.929999999999993</v>
      </c>
      <c r="C51" s="140">
        <v>59.68</v>
      </c>
      <c r="D51" s="247">
        <f t="shared" si="41"/>
        <v>2.042406243525105E-2</v>
      </c>
      <c r="E51" s="215">
        <f t="shared" si="42"/>
        <v>1.2317624646807381E-2</v>
      </c>
      <c r="F51" s="52">
        <f t="shared" si="52"/>
        <v>-0.1927498985526849</v>
      </c>
      <c r="H51" s="19">
        <v>33.548999999999999</v>
      </c>
      <c r="I51" s="140">
        <v>26.257999999999996</v>
      </c>
      <c r="J51" s="247">
        <f t="shared" si="43"/>
        <v>1.3443254751059964E-2</v>
      </c>
      <c r="K51" s="215">
        <f t="shared" si="44"/>
        <v>1.1095612504600633E-2</v>
      </c>
      <c r="L51" s="52">
        <f t="shared" si="56"/>
        <v>-0.21732391427464318</v>
      </c>
      <c r="N51" s="27">
        <f t="shared" ref="N51" si="63">(H51/B51)*10</f>
        <v>4.5379412958203709</v>
      </c>
      <c r="O51" s="152">
        <f t="shared" ref="O51" si="64">(I51/C51)*10</f>
        <v>4.39979892761394</v>
      </c>
      <c r="P51" s="52">
        <f t="shared" ref="P51" si="65">(O51-N51)/N51</f>
        <v>-3.0441638443773095E-2</v>
      </c>
    </row>
    <row r="52" spans="1:16" ht="20.100000000000001" customHeight="1" x14ac:dyDescent="0.25">
      <c r="A52" s="38" t="s">
        <v>196</v>
      </c>
      <c r="B52" s="19">
        <v>155.95000000000002</v>
      </c>
      <c r="C52" s="140">
        <v>60.56</v>
      </c>
      <c r="D52" s="247">
        <f t="shared" si="41"/>
        <v>4.3083085848470204E-2</v>
      </c>
      <c r="E52" s="215">
        <f t="shared" si="42"/>
        <v>1.2499251819883631E-2</v>
      </c>
      <c r="F52" s="52">
        <f t="shared" si="52"/>
        <v>-0.61167040718178911</v>
      </c>
      <c r="H52" s="19">
        <v>61.407000000000011</v>
      </c>
      <c r="I52" s="140">
        <v>24.709999999999997</v>
      </c>
      <c r="J52" s="247">
        <f t="shared" si="43"/>
        <v>2.4606096888084277E-2</v>
      </c>
      <c r="K52" s="215">
        <f t="shared" si="44"/>
        <v>1.0441487736639563E-2</v>
      </c>
      <c r="L52" s="52">
        <f t="shared" si="56"/>
        <v>-0.59760287915058563</v>
      </c>
      <c r="N52" s="27">
        <f t="shared" ref="N52" si="66">(H52/B52)*10</f>
        <v>3.9376082077588976</v>
      </c>
      <c r="O52" s="152">
        <f t="shared" ref="O52" si="67">(I52/C52)*10</f>
        <v>4.0802509907529716</v>
      </c>
      <c r="P52" s="52">
        <f t="shared" ref="P52" si="68">(O52-N52)/N52</f>
        <v>3.6225743006376848E-2</v>
      </c>
    </row>
    <row r="53" spans="1:16" ht="20.100000000000001" customHeight="1" x14ac:dyDescent="0.25">
      <c r="A53" s="38" t="s">
        <v>206</v>
      </c>
      <c r="B53" s="19">
        <v>49.169999999999995</v>
      </c>
      <c r="C53" s="140">
        <v>30.64</v>
      </c>
      <c r="D53" s="247">
        <f t="shared" si="41"/>
        <v>1.3583811036673802E-2</v>
      </c>
      <c r="E53" s="215">
        <f t="shared" si="42"/>
        <v>6.3239279352911891E-3</v>
      </c>
      <c r="F53" s="52">
        <f t="shared" si="52"/>
        <v>-0.37685580638600763</v>
      </c>
      <c r="H53" s="19">
        <v>21.048000000000005</v>
      </c>
      <c r="I53" s="140">
        <v>12.893000000000001</v>
      </c>
      <c r="J53" s="247">
        <f t="shared" si="43"/>
        <v>8.4340405377301923E-3</v>
      </c>
      <c r="K53" s="215">
        <f t="shared" si="44"/>
        <v>5.4480818044716269E-3</v>
      </c>
      <c r="L53" s="52">
        <f t="shared" ref="L53" si="69">(I53-H53)/H53</f>
        <v>-0.38744773850247066</v>
      </c>
      <c r="N53" s="27">
        <f t="shared" ref="N53" si="70">(H53/B53)*10</f>
        <v>4.2806589383770612</v>
      </c>
      <c r="O53" s="152">
        <f t="shared" ref="O53" si="71">(I53/C53)*10</f>
        <v>4.2078981723237598</v>
      </c>
      <c r="P53" s="52">
        <f t="shared" ref="P53" si="72">(O53-N53)/N53</f>
        <v>-1.6997562081151787E-2</v>
      </c>
    </row>
    <row r="54" spans="1:16" ht="20.100000000000001" customHeight="1" x14ac:dyDescent="0.25">
      <c r="A54" s="38" t="s">
        <v>208</v>
      </c>
      <c r="B54" s="19">
        <v>39.779999999999994</v>
      </c>
      <c r="C54" s="140">
        <v>31.959999999999997</v>
      </c>
      <c r="D54" s="247">
        <f t="shared" si="41"/>
        <v>1.0989709234063125E-2</v>
      </c>
      <c r="E54" s="215">
        <f t="shared" si="42"/>
        <v>6.5963686949055611E-3</v>
      </c>
      <c r="F54" s="52">
        <f t="shared" si="52"/>
        <v>-0.19658119658119652</v>
      </c>
      <c r="H54" s="19">
        <v>13.568</v>
      </c>
      <c r="I54" s="140">
        <v>10.748999999999999</v>
      </c>
      <c r="J54" s="247">
        <f t="shared" si="43"/>
        <v>5.4367665343939189E-3</v>
      </c>
      <c r="K54" s="215">
        <f t="shared" si="44"/>
        <v>4.5421105496211518E-3</v>
      </c>
      <c r="L54" s="52">
        <f t="shared" si="50"/>
        <v>-0.20776827830188685</v>
      </c>
      <c r="N54" s="27">
        <f t="shared" ref="N54" si="73">(H54/B54)*10</f>
        <v>3.4107591754650586</v>
      </c>
      <c r="O54" s="152">
        <f t="shared" ref="O54" si="74">(I54/C54)*10</f>
        <v>3.363266583229036</v>
      </c>
      <c r="P54" s="52">
        <f t="shared" ref="P54" si="75">(O54-N54)/N54</f>
        <v>-1.3924346397029599E-2</v>
      </c>
    </row>
    <row r="55" spans="1:16" ht="20.100000000000001" customHeight="1" thickBot="1" x14ac:dyDescent="0.3">
      <c r="A55" s="8" t="s">
        <v>17</v>
      </c>
      <c r="B55" s="19">
        <f>B56-SUM(B39:B54)</f>
        <v>62.930000000000291</v>
      </c>
      <c r="C55" s="140">
        <f>C56-SUM(C39:C54)</f>
        <v>61.340000000000146</v>
      </c>
      <c r="D55" s="247">
        <f t="shared" si="41"/>
        <v>1.7385178534429252E-2</v>
      </c>
      <c r="E55" s="215">
        <f t="shared" si="42"/>
        <v>1.266023954147397E-2</v>
      </c>
      <c r="F55" s="52">
        <f t="shared" ref="F55" si="76">(C55-B55)/B55</f>
        <v>-2.5266168758940697E-2</v>
      </c>
      <c r="H55" s="19">
        <f>H56-SUM(H39:H54)</f>
        <v>40.775000000000091</v>
      </c>
      <c r="I55" s="140">
        <f>I56-SUM(I39:I54)</f>
        <v>32.217000000001008</v>
      </c>
      <c r="J55" s="247">
        <f t="shared" si="43"/>
        <v>1.633874966390865E-2</v>
      </c>
      <c r="K55" s="215">
        <f t="shared" si="44"/>
        <v>1.3613654812275491E-2</v>
      </c>
      <c r="L55" s="52">
        <f t="shared" ref="L55" si="77">(I55-H55)/H55</f>
        <v>-0.20988350705086609</v>
      </c>
      <c r="N55" s="27">
        <f t="shared" si="53"/>
        <v>6.479421579532799</v>
      </c>
      <c r="O55" s="152">
        <f t="shared" si="54"/>
        <v>5.2522008477340947</v>
      </c>
      <c r="P55" s="52">
        <f t="shared" si="55"/>
        <v>-0.18940282195485628</v>
      </c>
    </row>
    <row r="56" spans="1:16" ht="26.25" customHeight="1" thickBot="1" x14ac:dyDescent="0.3">
      <c r="A56" s="12" t="s">
        <v>18</v>
      </c>
      <c r="B56" s="17">
        <v>3619.75</v>
      </c>
      <c r="C56" s="145">
        <v>4845.090000000002</v>
      </c>
      <c r="D56" s="253">
        <f>SUM(D39:D55)</f>
        <v>1.0000000000000002</v>
      </c>
      <c r="E56" s="254">
        <f>SUM(E39:E55)</f>
        <v>0.99999999999999978</v>
      </c>
      <c r="F56" s="57">
        <f t="shared" si="47"/>
        <v>0.33851509082118986</v>
      </c>
      <c r="G56" s="1"/>
      <c r="H56" s="17">
        <v>2495.6010000000001</v>
      </c>
      <c r="I56" s="145">
        <v>2366.5210000000002</v>
      </c>
      <c r="J56" s="253">
        <f>SUM(J39:J55)</f>
        <v>1</v>
      </c>
      <c r="K56" s="254">
        <f>SUM(K39:K55)</f>
        <v>1.0000000000000004</v>
      </c>
      <c r="L56" s="57">
        <f t="shared" si="48"/>
        <v>-5.1723011811583633E-2</v>
      </c>
      <c r="M56" s="1"/>
      <c r="N56" s="29">
        <f t="shared" si="45"/>
        <v>6.8944015470681688</v>
      </c>
      <c r="O56" s="146">
        <f t="shared" si="46"/>
        <v>4.8843695369951838</v>
      </c>
      <c r="P56" s="57">
        <f t="shared" si="8"/>
        <v>-0.2915455382676031</v>
      </c>
    </row>
    <row r="58" spans="1:16" ht="15.75" thickBot="1" x14ac:dyDescent="0.3"/>
    <row r="59" spans="1:16" x14ac:dyDescent="0.25">
      <c r="A59" s="358" t="s">
        <v>15</v>
      </c>
      <c r="B59" s="352" t="s">
        <v>1</v>
      </c>
      <c r="C59" s="345"/>
      <c r="D59" s="352" t="s">
        <v>104</v>
      </c>
      <c r="E59" s="345"/>
      <c r="F59" s="130" t="s">
        <v>0</v>
      </c>
      <c r="H59" s="361" t="s">
        <v>19</v>
      </c>
      <c r="I59" s="362"/>
      <c r="J59" s="352" t="s">
        <v>104</v>
      </c>
      <c r="K59" s="350"/>
      <c r="L59" s="130" t="s">
        <v>0</v>
      </c>
      <c r="N59" s="344" t="s">
        <v>22</v>
      </c>
      <c r="O59" s="345"/>
      <c r="P59" s="130" t="s">
        <v>0</v>
      </c>
    </row>
    <row r="60" spans="1:16" x14ac:dyDescent="0.25">
      <c r="A60" s="359"/>
      <c r="B60" s="353" t="str">
        <f>B5</f>
        <v>jan-ago</v>
      </c>
      <c r="C60" s="347"/>
      <c r="D60" s="353" t="str">
        <f>B5</f>
        <v>jan-ago</v>
      </c>
      <c r="E60" s="347"/>
      <c r="F60" s="131" t="str">
        <f>F37</f>
        <v>2023/2022</v>
      </c>
      <c r="H60" s="342" t="str">
        <f>B5</f>
        <v>jan-ago</v>
      </c>
      <c r="I60" s="347"/>
      <c r="J60" s="353" t="str">
        <f>B5</f>
        <v>jan-ago</v>
      </c>
      <c r="K60" s="343"/>
      <c r="L60" s="131" t="str">
        <f>L37</f>
        <v>2023/2022</v>
      </c>
      <c r="N60" s="342" t="str">
        <f>B5</f>
        <v>jan-ago</v>
      </c>
      <c r="O60" s="343"/>
      <c r="P60" s="131" t="str">
        <f>P37</f>
        <v>2023/2022</v>
      </c>
    </row>
    <row r="61" spans="1:16" ht="19.5" customHeight="1" thickBot="1" x14ac:dyDescent="0.3">
      <c r="A61" s="360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152</v>
      </c>
      <c r="B62" s="39">
        <v>1869.66</v>
      </c>
      <c r="C62" s="147">
        <v>1325.5100000000002</v>
      </c>
      <c r="D62" s="247">
        <f t="shared" ref="D62:D83" si="78">B62/$B$84</f>
        <v>0.18988587510143481</v>
      </c>
      <c r="E62" s="246">
        <f t="shared" ref="E62:E83" si="79">C62/$C$84</f>
        <v>0.19146330013505605</v>
      </c>
      <c r="F62" s="52">
        <f t="shared" ref="F62:F83" si="80">(C62-B62)/B62</f>
        <v>-0.29104222158039422</v>
      </c>
      <c r="H62" s="19">
        <v>1073.7190000000001</v>
      </c>
      <c r="I62" s="147">
        <v>809.46600000000012</v>
      </c>
      <c r="J62" s="245">
        <f t="shared" ref="J62:J84" si="81">H62/$H$84</f>
        <v>0.20417508507144677</v>
      </c>
      <c r="K62" s="246">
        <f t="shared" ref="K62:K84" si="82">I62/$I$84</f>
        <v>0.1928925808896069</v>
      </c>
      <c r="L62" s="52">
        <f t="shared" ref="L62:L74" si="83">(I62-H62)/H62</f>
        <v>-0.24611001574899943</v>
      </c>
      <c r="N62" s="40">
        <f t="shared" ref="N62" si="84">(H62/B62)*10</f>
        <v>5.7428569900409698</v>
      </c>
      <c r="O62" s="143">
        <f t="shared" ref="O62" si="85">(I62/C62)*10</f>
        <v>6.1068268062858824</v>
      </c>
      <c r="P62" s="52">
        <f t="shared" ref="P62" si="86">(O62-N62)/N62</f>
        <v>6.3377830385833084E-2</v>
      </c>
    </row>
    <row r="63" spans="1:16" ht="20.100000000000001" customHeight="1" x14ac:dyDescent="0.25">
      <c r="A63" s="38" t="s">
        <v>153</v>
      </c>
      <c r="B63" s="19">
        <v>753.01</v>
      </c>
      <c r="C63" s="140">
        <v>698.52</v>
      </c>
      <c r="D63" s="247">
        <f t="shared" si="78"/>
        <v>7.6476986623306598E-2</v>
      </c>
      <c r="E63" s="215">
        <f t="shared" si="79"/>
        <v>0.10089772571337774</v>
      </c>
      <c r="F63" s="52">
        <f t="shared" si="80"/>
        <v>-7.2362916827133777E-2</v>
      </c>
      <c r="H63" s="19">
        <v>867.16700000000026</v>
      </c>
      <c r="I63" s="140">
        <v>737.48099999999999</v>
      </c>
      <c r="J63" s="214">
        <f t="shared" si="81"/>
        <v>0.1648977954158875</v>
      </c>
      <c r="K63" s="215">
        <f t="shared" si="82"/>
        <v>0.17573883701977372</v>
      </c>
      <c r="L63" s="52">
        <f t="shared" si="83"/>
        <v>-0.14955135515996368</v>
      </c>
      <c r="N63" s="40">
        <f t="shared" ref="N63:N64" si="87">(H63/B63)*10</f>
        <v>11.516009083544711</v>
      </c>
      <c r="O63" s="143">
        <f t="shared" ref="O63:O64" si="88">(I63/C63)*10</f>
        <v>10.557764988833533</v>
      </c>
      <c r="P63" s="52">
        <f t="shared" si="8"/>
        <v>-8.320973765819778E-2</v>
      </c>
    </row>
    <row r="64" spans="1:16" ht="20.100000000000001" customHeight="1" x14ac:dyDescent="0.25">
      <c r="A64" s="38" t="s">
        <v>155</v>
      </c>
      <c r="B64" s="19">
        <v>2089.81</v>
      </c>
      <c r="C64" s="140">
        <v>1045.7599999999998</v>
      </c>
      <c r="D64" s="247">
        <f t="shared" si="78"/>
        <v>0.21224468654500256</v>
      </c>
      <c r="E64" s="215">
        <f t="shared" si="79"/>
        <v>0.15105480965759305</v>
      </c>
      <c r="F64" s="52">
        <f t="shared" si="80"/>
        <v>-0.49959087189744533</v>
      </c>
      <c r="H64" s="19">
        <v>717.57700000000023</v>
      </c>
      <c r="I64" s="140">
        <v>563.0200000000001</v>
      </c>
      <c r="J64" s="214">
        <f t="shared" si="81"/>
        <v>0.13645222355226422</v>
      </c>
      <c r="K64" s="215">
        <f t="shared" si="82"/>
        <v>0.13416546327142398</v>
      </c>
      <c r="L64" s="52">
        <f t="shared" si="83"/>
        <v>-0.21538733822293646</v>
      </c>
      <c r="N64" s="40">
        <f t="shared" si="87"/>
        <v>3.4336949292040915</v>
      </c>
      <c r="O64" s="143">
        <f t="shared" si="88"/>
        <v>5.3838356793145685</v>
      </c>
      <c r="P64" s="52">
        <f t="shared" si="8"/>
        <v>0.56794234500107654</v>
      </c>
    </row>
    <row r="65" spans="1:16" ht="20.100000000000001" customHeight="1" x14ac:dyDescent="0.25">
      <c r="A65" s="38" t="s">
        <v>159</v>
      </c>
      <c r="B65" s="19">
        <v>73.970000000000013</v>
      </c>
      <c r="C65" s="140">
        <v>76.829999999999984</v>
      </c>
      <c r="D65" s="247">
        <f t="shared" si="78"/>
        <v>7.512520020352971E-3</v>
      </c>
      <c r="E65" s="215">
        <f t="shared" si="79"/>
        <v>1.109770982442709E-2</v>
      </c>
      <c r="F65" s="52">
        <f>(C65-B65)/B65</f>
        <v>3.8664323374340552E-2</v>
      </c>
      <c r="H65" s="19">
        <v>342.7589999999999</v>
      </c>
      <c r="I65" s="140">
        <v>352.47600000000006</v>
      </c>
      <c r="J65" s="214">
        <f t="shared" si="81"/>
        <v>6.5177991619785061E-2</v>
      </c>
      <c r="K65" s="215">
        <f t="shared" si="82"/>
        <v>8.3993651792224858E-2</v>
      </c>
      <c r="L65" s="52">
        <f>(I65-H65)/H65</f>
        <v>2.8349365005733353E-2</v>
      </c>
      <c r="N65" s="40">
        <f t="shared" ref="N65" si="89">(H65/B65)*10</f>
        <v>46.337569284845188</v>
      </c>
      <c r="O65" s="143">
        <f t="shared" ref="O65" si="90">(I65/C65)*10</f>
        <v>45.877391643889126</v>
      </c>
      <c r="P65" s="52">
        <f t="shared" ref="P65" si="91">(O65-N65)/N65</f>
        <v>-9.9309836070008012E-3</v>
      </c>
    </row>
    <row r="66" spans="1:16" ht="20.100000000000001" customHeight="1" x14ac:dyDescent="0.25">
      <c r="A66" s="38" t="s">
        <v>160</v>
      </c>
      <c r="B66" s="19">
        <v>535.30999999999995</v>
      </c>
      <c r="C66" s="140">
        <v>433.77</v>
      </c>
      <c r="D66" s="247">
        <f t="shared" si="78"/>
        <v>5.4367001380223705E-2</v>
      </c>
      <c r="E66" s="215">
        <f t="shared" si="79"/>
        <v>6.2655910328540149E-2</v>
      </c>
      <c r="F66" s="52">
        <f t="shared" ref="F66:F67" si="92">(C66-B66)/B66</f>
        <v>-0.18968448188899886</v>
      </c>
      <c r="H66" s="19">
        <v>337.60599999999999</v>
      </c>
      <c r="I66" s="140">
        <v>233.04600000000005</v>
      </c>
      <c r="J66" s="214">
        <f t="shared" si="81"/>
        <v>6.4198113073002203E-2</v>
      </c>
      <c r="K66" s="215">
        <f t="shared" si="82"/>
        <v>5.5533950043608171E-2</v>
      </c>
      <c r="L66" s="52">
        <f>(I66-H66)/H66</f>
        <v>-0.30971013548337395</v>
      </c>
      <c r="N66" s="40">
        <f t="shared" ref="N66" si="93">(H66/B66)*10</f>
        <v>6.3067381517251686</v>
      </c>
      <c r="O66" s="143">
        <f t="shared" ref="O66" si="94">(I66/C66)*10</f>
        <v>5.3725707172003609</v>
      </c>
      <c r="P66" s="52">
        <f t="shared" ref="P66" si="95">(O66-N66)/N66</f>
        <v>-0.14812212145977108</v>
      </c>
    </row>
    <row r="67" spans="1:16" ht="20.100000000000001" customHeight="1" x14ac:dyDescent="0.25">
      <c r="A67" s="38" t="s">
        <v>178</v>
      </c>
      <c r="B67" s="19">
        <v>327.76999999999992</v>
      </c>
      <c r="C67" s="140">
        <v>482.75000000000011</v>
      </c>
      <c r="D67" s="247">
        <f t="shared" si="78"/>
        <v>3.3288883156294337E-2</v>
      </c>
      <c r="E67" s="215">
        <f t="shared" si="79"/>
        <v>6.9730826730992845E-2</v>
      </c>
      <c r="F67" s="52">
        <f t="shared" si="92"/>
        <v>0.47283155871495325</v>
      </c>
      <c r="H67" s="19">
        <v>235.50599999999997</v>
      </c>
      <c r="I67" s="140">
        <v>214.15100000000004</v>
      </c>
      <c r="J67" s="214">
        <f t="shared" si="81"/>
        <v>4.4783092768998348E-2</v>
      </c>
      <c r="K67" s="215">
        <f t="shared" si="82"/>
        <v>5.1031345467370107E-2</v>
      </c>
      <c r="L67" s="52">
        <f t="shared" si="83"/>
        <v>-9.0677095275703959E-2</v>
      </c>
      <c r="N67" s="40">
        <f t="shared" ref="N67" si="96">(H67/B67)*10</f>
        <v>7.1850993074411935</v>
      </c>
      <c r="O67" s="143">
        <f t="shared" ref="O67" si="97">(I67/C67)*10</f>
        <v>4.4360642154324186</v>
      </c>
      <c r="P67" s="52">
        <f t="shared" ref="P67" si="98">(O67-N67)/N67</f>
        <v>-0.38260224032836365</v>
      </c>
    </row>
    <row r="68" spans="1:16" ht="20.100000000000001" customHeight="1" x14ac:dyDescent="0.25">
      <c r="A68" s="38" t="s">
        <v>154</v>
      </c>
      <c r="B68" s="19">
        <v>502.20999999999992</v>
      </c>
      <c r="C68" s="140">
        <v>410.06999999999994</v>
      </c>
      <c r="D68" s="247">
        <f t="shared" si="78"/>
        <v>5.1005308630816065E-2</v>
      </c>
      <c r="E68" s="215">
        <f t="shared" si="79"/>
        <v>5.9232563682192069E-2</v>
      </c>
      <c r="F68" s="52">
        <f t="shared" si="80"/>
        <v>-0.18346906672507518</v>
      </c>
      <c r="H68" s="19">
        <v>224.685</v>
      </c>
      <c r="I68" s="140">
        <v>206.49900000000005</v>
      </c>
      <c r="J68" s="214">
        <f t="shared" si="81"/>
        <v>4.2725404867826701E-2</v>
      </c>
      <c r="K68" s="215">
        <f t="shared" si="82"/>
        <v>4.9207903804635328E-2</v>
      </c>
      <c r="L68" s="52">
        <f t="shared" si="83"/>
        <v>-8.0939982642365751E-2</v>
      </c>
      <c r="N68" s="40">
        <f t="shared" ref="N68:N69" si="99">(H68/B68)*10</f>
        <v>4.4739252503932629</v>
      </c>
      <c r="O68" s="143">
        <f t="shared" ref="O68:O69" si="100">(I68/C68)*10</f>
        <v>5.0357012217426309</v>
      </c>
      <c r="P68" s="52">
        <f t="shared" ref="P68:P69" si="101">(O68-N68)/N68</f>
        <v>0.12556668694900239</v>
      </c>
    </row>
    <row r="69" spans="1:16" ht="20.100000000000001" customHeight="1" x14ac:dyDescent="0.25">
      <c r="A69" s="38" t="s">
        <v>158</v>
      </c>
      <c r="B69" s="19">
        <v>0.08</v>
      </c>
      <c r="C69" s="140">
        <v>416.81</v>
      </c>
      <c r="D69" s="247">
        <f t="shared" si="78"/>
        <v>8.1249371586891649E-6</v>
      </c>
      <c r="E69" s="215">
        <f t="shared" si="79"/>
        <v>6.0206123023811745E-2</v>
      </c>
      <c r="F69" s="52">
        <f t="shared" si="80"/>
        <v>5209.125</v>
      </c>
      <c r="H69" s="19">
        <v>1.4999999999999999E-2</v>
      </c>
      <c r="I69" s="140">
        <v>156.49799999999999</v>
      </c>
      <c r="J69" s="214">
        <f t="shared" si="81"/>
        <v>2.8523536195892046E-6</v>
      </c>
      <c r="K69" s="215">
        <f t="shared" si="82"/>
        <v>3.7292861125806015E-2</v>
      </c>
      <c r="L69" s="52">
        <f t="shared" si="83"/>
        <v>10432.200000000001</v>
      </c>
      <c r="N69" s="40">
        <f t="shared" si="99"/>
        <v>1.875</v>
      </c>
      <c r="O69" s="143">
        <f t="shared" si="100"/>
        <v>3.7546603968234926</v>
      </c>
      <c r="P69" s="52">
        <f t="shared" si="101"/>
        <v>1.0024855449725294</v>
      </c>
    </row>
    <row r="70" spans="1:16" ht="20.100000000000001" customHeight="1" x14ac:dyDescent="0.25">
      <c r="A70" s="38" t="s">
        <v>156</v>
      </c>
      <c r="B70" s="19">
        <v>399.38</v>
      </c>
      <c r="C70" s="140">
        <v>217.76</v>
      </c>
      <c r="D70" s="247">
        <f t="shared" si="78"/>
        <v>4.0561717530465981E-2</v>
      </c>
      <c r="E70" s="215">
        <f t="shared" si="79"/>
        <v>3.1454344544673218E-2</v>
      </c>
      <c r="F70" s="52">
        <f t="shared" si="80"/>
        <v>-0.45475487004857529</v>
      </c>
      <c r="H70" s="19">
        <v>194.77599999999998</v>
      </c>
      <c r="I70" s="140">
        <v>145.541</v>
      </c>
      <c r="J70" s="214">
        <f t="shared" si="81"/>
        <v>3.7038001907273792E-2</v>
      </c>
      <c r="K70" s="215">
        <f t="shared" si="82"/>
        <v>3.4681850893372015E-2</v>
      </c>
      <c r="L70" s="52">
        <f t="shared" si="83"/>
        <v>-0.25277754959543264</v>
      </c>
      <c r="N70" s="40">
        <f t="shared" ref="N70:N71" si="102">(H70/B70)*10</f>
        <v>4.8769592868946869</v>
      </c>
      <c r="O70" s="143">
        <f t="shared" ref="O70:O71" si="103">(I70/C70)*10</f>
        <v>6.6835506980161652</v>
      </c>
      <c r="P70" s="52">
        <f t="shared" ref="P70:P71" si="104">(O70-N70)/N70</f>
        <v>0.370433974295445</v>
      </c>
    </row>
    <row r="71" spans="1:16" ht="20.100000000000001" customHeight="1" x14ac:dyDescent="0.25">
      <c r="A71" s="38" t="s">
        <v>173</v>
      </c>
      <c r="B71" s="19">
        <v>188.1</v>
      </c>
      <c r="C71" s="140">
        <v>421.83000000000004</v>
      </c>
      <c r="D71" s="247">
        <f t="shared" si="78"/>
        <v>1.9103758494367899E-2</v>
      </c>
      <c r="E71" s="215">
        <f t="shared" si="79"/>
        <v>6.0931236954810369E-2</v>
      </c>
      <c r="F71" s="52">
        <f t="shared" si="80"/>
        <v>1.2425837320574165</v>
      </c>
      <c r="H71" s="19">
        <v>53.286999999999999</v>
      </c>
      <c r="I71" s="140">
        <v>144.13399999999999</v>
      </c>
      <c r="J71" s="214">
        <f t="shared" si="81"/>
        <v>1.0132891155136664E-2</v>
      </c>
      <c r="K71" s="215">
        <f t="shared" si="82"/>
        <v>3.4346568298041662E-2</v>
      </c>
      <c r="L71" s="52">
        <f t="shared" si="83"/>
        <v>1.7048623491658375</v>
      </c>
      <c r="N71" s="40">
        <f t="shared" si="102"/>
        <v>2.8329080276448697</v>
      </c>
      <c r="O71" s="143">
        <f t="shared" si="103"/>
        <v>3.4168740961998898</v>
      </c>
      <c r="P71" s="52">
        <f t="shared" si="104"/>
        <v>0.20613661398689978</v>
      </c>
    </row>
    <row r="72" spans="1:16" ht="20.100000000000001" customHeight="1" x14ac:dyDescent="0.25">
      <c r="A72" s="38" t="s">
        <v>157</v>
      </c>
      <c r="B72" s="19">
        <v>261.73</v>
      </c>
      <c r="C72" s="140">
        <v>118.94999999999999</v>
      </c>
      <c r="D72" s="247">
        <f t="shared" si="78"/>
        <v>2.6581747531796443E-2</v>
      </c>
      <c r="E72" s="215">
        <f t="shared" si="79"/>
        <v>1.71817334845191E-2</v>
      </c>
      <c r="F72" s="52">
        <f t="shared" si="80"/>
        <v>-0.54552401329614497</v>
      </c>
      <c r="H72" s="19">
        <v>183.762</v>
      </c>
      <c r="I72" s="140">
        <v>93.225999999999985</v>
      </c>
      <c r="J72" s="214">
        <f t="shared" si="81"/>
        <v>3.4943613722863427E-2</v>
      </c>
      <c r="K72" s="215">
        <f t="shared" si="82"/>
        <v>2.2215391067709436E-2</v>
      </c>
      <c r="L72" s="52">
        <f t="shared" si="83"/>
        <v>-0.4926807501006738</v>
      </c>
      <c r="N72" s="40">
        <f t="shared" ref="N72" si="105">(H72/B72)*10</f>
        <v>7.0210522293967061</v>
      </c>
      <c r="O72" s="143">
        <f t="shared" ref="O72" si="106">(I72/C72)*10</f>
        <v>7.8374106767549385</v>
      </c>
      <c r="P72" s="52">
        <f t="shared" ref="P72" si="107">(O72-N72)/N72</f>
        <v>0.11627294893779463</v>
      </c>
    </row>
    <row r="73" spans="1:16" ht="20.100000000000001" customHeight="1" x14ac:dyDescent="0.25">
      <c r="A73" s="38" t="s">
        <v>222</v>
      </c>
      <c r="B73" s="19">
        <v>76.77</v>
      </c>
      <c r="C73" s="140">
        <v>130.73000000000002</v>
      </c>
      <c r="D73" s="247">
        <f t="shared" si="78"/>
        <v>7.7968928209070894E-3</v>
      </c>
      <c r="E73" s="215">
        <f t="shared" si="79"/>
        <v>1.8883295657260886E-2</v>
      </c>
      <c r="F73" s="52">
        <f t="shared" si="80"/>
        <v>0.70287872867005374</v>
      </c>
      <c r="H73" s="19">
        <v>36.336999999999996</v>
      </c>
      <c r="I73" s="140">
        <v>61.692</v>
      </c>
      <c r="J73" s="214">
        <f t="shared" si="81"/>
        <v>6.9097315650008618E-3</v>
      </c>
      <c r="K73" s="215">
        <f t="shared" si="82"/>
        <v>1.4700962239601944E-2</v>
      </c>
      <c r="L73" s="52">
        <f t="shared" si="83"/>
        <v>0.69777361917604663</v>
      </c>
      <c r="N73" s="40">
        <f t="shared" ref="N73" si="108">(H73/B73)*10</f>
        <v>4.7332291259606611</v>
      </c>
      <c r="O73" s="143">
        <f t="shared" ref="O73" si="109">(I73/C73)*10</f>
        <v>4.7190392411841193</v>
      </c>
      <c r="P73" s="52">
        <f t="shared" ref="P73" si="110">(O73-N73)/N73</f>
        <v>-2.9979289822910957E-3</v>
      </c>
    </row>
    <row r="74" spans="1:16" ht="20.100000000000001" customHeight="1" x14ac:dyDescent="0.25">
      <c r="A74" s="38" t="s">
        <v>164</v>
      </c>
      <c r="B74" s="19">
        <v>69.97</v>
      </c>
      <c r="C74" s="140">
        <v>86.950000000000017</v>
      </c>
      <c r="D74" s="247">
        <f t="shared" si="78"/>
        <v>7.1062731624185107E-3</v>
      </c>
      <c r="E74" s="215">
        <f t="shared" si="79"/>
        <v>1.2559493286918336E-2</v>
      </c>
      <c r="F74" s="52">
        <f t="shared" si="80"/>
        <v>0.2426754323281409</v>
      </c>
      <c r="H74" s="19">
        <v>31.562000000000005</v>
      </c>
      <c r="I74" s="140">
        <v>49.125999999999998</v>
      </c>
      <c r="J74" s="214">
        <f t="shared" si="81"/>
        <v>6.0017323294316331E-3</v>
      </c>
      <c r="K74" s="215">
        <f t="shared" si="82"/>
        <v>1.1706533602131315E-2</v>
      </c>
      <c r="L74" s="52">
        <f t="shared" si="83"/>
        <v>0.55649198403142985</v>
      </c>
      <c r="N74" s="40">
        <f t="shared" ref="N74:N75" si="111">(H74/B74)*10</f>
        <v>4.5107903387165935</v>
      </c>
      <c r="O74" s="143">
        <f t="shared" ref="O74:O75" si="112">(I74/C74)*10</f>
        <v>5.6499137435307638</v>
      </c>
      <c r="P74" s="52">
        <f t="shared" ref="P74:P75" si="113">(O74-N74)/N74</f>
        <v>0.25253299738561397</v>
      </c>
    </row>
    <row r="75" spans="1:16" ht="20.100000000000001" customHeight="1" x14ac:dyDescent="0.25">
      <c r="A75" s="38" t="s">
        <v>162</v>
      </c>
      <c r="B75" s="19">
        <v>196.73999999999995</v>
      </c>
      <c r="C75" s="140">
        <v>79.890000000000015</v>
      </c>
      <c r="D75" s="247">
        <f t="shared" si="78"/>
        <v>1.9981251707506323E-2</v>
      </c>
      <c r="E75" s="215">
        <f t="shared" si="79"/>
        <v>1.1539711543322667E-2</v>
      </c>
      <c r="F75" s="52">
        <f t="shared" si="80"/>
        <v>-0.59393107654772781</v>
      </c>
      <c r="H75" s="19">
        <v>40.611000000000004</v>
      </c>
      <c r="I75" s="140">
        <v>41.548000000000009</v>
      </c>
      <c r="J75" s="214">
        <f t="shared" si="81"/>
        <v>7.7224621896758135E-3</v>
      </c>
      <c r="K75" s="215">
        <f t="shared" si="82"/>
        <v>9.9007258498829947E-3</v>
      </c>
      <c r="L75" s="52">
        <f t="shared" ref="L75:L82" si="114">(I75-H75)/H75</f>
        <v>2.3072566546009816E-2</v>
      </c>
      <c r="N75" s="40">
        <f t="shared" si="111"/>
        <v>2.064196401341873</v>
      </c>
      <c r="O75" s="143">
        <f t="shared" si="112"/>
        <v>5.2006508949805985</v>
      </c>
      <c r="P75" s="52">
        <f t="shared" si="113"/>
        <v>1.5194554605365116</v>
      </c>
    </row>
    <row r="76" spans="1:16" ht="20.100000000000001" customHeight="1" x14ac:dyDescent="0.25">
      <c r="A76" s="38" t="s">
        <v>167</v>
      </c>
      <c r="B76" s="19">
        <v>78.289999999999992</v>
      </c>
      <c r="C76" s="140">
        <v>126.50999999999999</v>
      </c>
      <c r="D76" s="247">
        <f t="shared" si="78"/>
        <v>7.9512666269221828E-3</v>
      </c>
      <c r="E76" s="215">
        <f t="shared" si="79"/>
        <v>1.8273737731202281E-2</v>
      </c>
      <c r="F76" s="52">
        <f t="shared" si="80"/>
        <v>0.61591518712479254</v>
      </c>
      <c r="H76" s="19">
        <v>19.001999999999999</v>
      </c>
      <c r="I76" s="140">
        <v>35.536999999999992</v>
      </c>
      <c r="J76" s="214">
        <f t="shared" si="81"/>
        <v>3.6133615652956044E-3</v>
      </c>
      <c r="K76" s="215">
        <f t="shared" si="82"/>
        <v>8.4683280669897911E-3</v>
      </c>
      <c r="L76" s="52">
        <f t="shared" si="114"/>
        <v>0.87017156088832726</v>
      </c>
      <c r="N76" s="40">
        <f t="shared" ref="N76:N82" si="115">(H76/B76)*10</f>
        <v>2.4271299016477204</v>
      </c>
      <c r="O76" s="143">
        <f t="shared" ref="O76:O82" si="116">(I76/C76)*10</f>
        <v>2.8090269543909567</v>
      </c>
      <c r="P76" s="52">
        <f t="shared" ref="P76:P82" si="117">(O76-N76)/N76</f>
        <v>0.15734512293057559</v>
      </c>
    </row>
    <row r="77" spans="1:16" ht="20.100000000000001" customHeight="1" x14ac:dyDescent="0.25">
      <c r="A77" s="38" t="s">
        <v>228</v>
      </c>
      <c r="B77" s="19">
        <v>101.86000000000001</v>
      </c>
      <c r="C77" s="140">
        <v>102.22999999999999</v>
      </c>
      <c r="D77" s="247">
        <f t="shared" si="78"/>
        <v>1.0345076237300981E-2</v>
      </c>
      <c r="E77" s="215">
        <f t="shared" si="79"/>
        <v>1.4766612981272699E-2</v>
      </c>
      <c r="F77" s="52">
        <f t="shared" si="80"/>
        <v>3.6324366777928142E-3</v>
      </c>
      <c r="H77" s="19">
        <v>32.623999999999995</v>
      </c>
      <c r="I77" s="140">
        <v>30.196999999999999</v>
      </c>
      <c r="J77" s="214">
        <f t="shared" si="81"/>
        <v>6.203678965698547E-3</v>
      </c>
      <c r="K77" s="215">
        <f t="shared" si="82"/>
        <v>7.1958269589129853E-3</v>
      </c>
      <c r="L77" s="52">
        <f t="shared" si="114"/>
        <v>-7.4393084845512394E-2</v>
      </c>
      <c r="N77" s="40">
        <f t="shared" si="115"/>
        <v>3.2028274101708218</v>
      </c>
      <c r="O77" s="143">
        <f t="shared" si="116"/>
        <v>2.953829599921745</v>
      </c>
      <c r="P77" s="52">
        <f t="shared" si="117"/>
        <v>-7.7743124546257286E-2</v>
      </c>
    </row>
    <row r="78" spans="1:16" ht="20.100000000000001" customHeight="1" x14ac:dyDescent="0.25">
      <c r="A78" s="38" t="s">
        <v>168</v>
      </c>
      <c r="B78" s="19">
        <v>181.67000000000002</v>
      </c>
      <c r="C78" s="140">
        <v>157.46999999999997</v>
      </c>
      <c r="D78" s="247">
        <f t="shared" si="78"/>
        <v>1.845071667023826E-2</v>
      </c>
      <c r="E78" s="215">
        <f t="shared" si="79"/>
        <v>2.2745755122381021E-2</v>
      </c>
      <c r="F78" s="52">
        <f t="shared" si="80"/>
        <v>-0.13320856498045933</v>
      </c>
      <c r="H78" s="19">
        <v>33.725000000000001</v>
      </c>
      <c r="I78" s="140">
        <v>29.971000000000004</v>
      </c>
      <c r="J78" s="214">
        <f t="shared" si="81"/>
        <v>6.4130417213763957E-3</v>
      </c>
      <c r="K78" s="215">
        <f t="shared" si="82"/>
        <v>7.1419720431029942E-3</v>
      </c>
      <c r="L78" s="52">
        <f t="shared" si="114"/>
        <v>-0.11131208302446249</v>
      </c>
      <c r="N78" s="40">
        <f t="shared" ref="N78:N79" si="118">(H78/B78)*10</f>
        <v>1.85638795618429</v>
      </c>
      <c r="O78" s="143">
        <f t="shared" ref="O78:O79" si="119">(I78/C78)*10</f>
        <v>1.9032831650473112</v>
      </c>
      <c r="P78" s="52">
        <f t="shared" ref="P78:P79" si="120">(O78-N78)/N78</f>
        <v>2.5261534749132893E-2</v>
      </c>
    </row>
    <row r="79" spans="1:16" ht="20.100000000000001" customHeight="1" x14ac:dyDescent="0.25">
      <c r="A79" s="38" t="s">
        <v>161</v>
      </c>
      <c r="B79" s="19">
        <v>19.7</v>
      </c>
      <c r="C79" s="140">
        <v>45.18</v>
      </c>
      <c r="D79" s="247">
        <f t="shared" si="78"/>
        <v>2.0007657753272068E-3</v>
      </c>
      <c r="E79" s="215">
        <f t="shared" si="79"/>
        <v>6.526025378987583E-3</v>
      </c>
      <c r="F79" s="52">
        <f t="shared" si="80"/>
        <v>1.2934010152284265</v>
      </c>
      <c r="H79" s="19">
        <v>11.45</v>
      </c>
      <c r="I79" s="140">
        <v>28.827999999999999</v>
      </c>
      <c r="J79" s="214">
        <f t="shared" si="81"/>
        <v>2.1772965962864261E-3</v>
      </c>
      <c r="K79" s="215">
        <f t="shared" si="82"/>
        <v>6.8695996149135191E-3</v>
      </c>
      <c r="L79" s="52">
        <f t="shared" si="114"/>
        <v>1.5177292576419215</v>
      </c>
      <c r="N79" s="40">
        <f t="shared" si="118"/>
        <v>5.8121827411167519</v>
      </c>
      <c r="O79" s="143">
        <f t="shared" si="119"/>
        <v>6.380699424524126</v>
      </c>
      <c r="P79" s="52">
        <f t="shared" si="120"/>
        <v>9.7814660813321117E-2</v>
      </c>
    </row>
    <row r="80" spans="1:16" ht="20.100000000000001" customHeight="1" x14ac:dyDescent="0.25">
      <c r="A80" s="38" t="s">
        <v>170</v>
      </c>
      <c r="B80" s="19">
        <v>214.98000000000008</v>
      </c>
      <c r="C80" s="140">
        <v>70.819999999999993</v>
      </c>
      <c r="D80" s="247">
        <f t="shared" si="78"/>
        <v>2.1833737379687468E-2</v>
      </c>
      <c r="E80" s="215">
        <f t="shared" si="79"/>
        <v>1.0229595337315196E-2</v>
      </c>
      <c r="F80" s="52">
        <f t="shared" si="80"/>
        <v>-0.67057400688436153</v>
      </c>
      <c r="H80" s="19">
        <v>65.979000000000013</v>
      </c>
      <c r="I80" s="140">
        <v>24.469000000000001</v>
      </c>
      <c r="J80" s="214">
        <f t="shared" si="81"/>
        <v>1.2546362631125078E-2</v>
      </c>
      <c r="K80" s="215">
        <f t="shared" si="82"/>
        <v>5.8308669688261032E-3</v>
      </c>
      <c r="L80" s="52">
        <f t="shared" si="114"/>
        <v>-0.62913957471316639</v>
      </c>
      <c r="N80" s="40">
        <f t="shared" si="115"/>
        <v>3.0690761931342445</v>
      </c>
      <c r="O80" s="143">
        <f t="shared" si="116"/>
        <v>3.4550974301044906</v>
      </c>
      <c r="P80" s="52">
        <f t="shared" si="117"/>
        <v>0.12577766489923084</v>
      </c>
    </row>
    <row r="81" spans="1:16" ht="20.100000000000001" customHeight="1" x14ac:dyDescent="0.25">
      <c r="A81" s="38" t="s">
        <v>229</v>
      </c>
      <c r="B81" s="19">
        <v>763.41000000000008</v>
      </c>
      <c r="C81" s="140">
        <v>56.92</v>
      </c>
      <c r="D81" s="247">
        <f t="shared" si="78"/>
        <v>7.7533228453936204E-2</v>
      </c>
      <c r="E81" s="215">
        <f t="shared" si="79"/>
        <v>8.2218097514823642E-3</v>
      </c>
      <c r="F81" s="52">
        <f t="shared" si="80"/>
        <v>-0.92543980298921946</v>
      </c>
      <c r="H81" s="19">
        <v>179.75900000000001</v>
      </c>
      <c r="I81" s="140">
        <v>20.989000000000001</v>
      </c>
      <c r="J81" s="214">
        <f t="shared" si="81"/>
        <v>3.4182415620249061E-2</v>
      </c>
      <c r="K81" s="215">
        <f t="shared" si="82"/>
        <v>5.0015965837872855E-3</v>
      </c>
      <c r="L81" s="52">
        <f t="shared" si="114"/>
        <v>-0.88323811325163137</v>
      </c>
      <c r="N81" s="40">
        <f t="shared" si="115"/>
        <v>2.3546849006431665</v>
      </c>
      <c r="O81" s="143">
        <f t="shared" si="116"/>
        <v>3.687456078706957</v>
      </c>
      <c r="P81" s="52">
        <f t="shared" si="117"/>
        <v>0.56600829168257416</v>
      </c>
    </row>
    <row r="82" spans="1:16" ht="20.100000000000001" customHeight="1" x14ac:dyDescent="0.25">
      <c r="A82" s="38" t="s">
        <v>230</v>
      </c>
      <c r="B82" s="19">
        <v>6.8199999999999994</v>
      </c>
      <c r="C82" s="140">
        <v>6.0200000000000005</v>
      </c>
      <c r="D82" s="247">
        <f t="shared" si="78"/>
        <v>6.9265089277825123E-4</v>
      </c>
      <c r="E82" s="215">
        <f t="shared" si="79"/>
        <v>8.6955893717364434E-4</v>
      </c>
      <c r="F82" s="52">
        <f t="shared" si="80"/>
        <v>-0.11730205278592361</v>
      </c>
      <c r="H82" s="19">
        <v>30.305000000000003</v>
      </c>
      <c r="I82" s="140">
        <v>20.069000000000003</v>
      </c>
      <c r="J82" s="214">
        <f t="shared" si="81"/>
        <v>5.7627050961100573E-3</v>
      </c>
      <c r="K82" s="215">
        <f t="shared" si="82"/>
        <v>4.7823641831448395E-3</v>
      </c>
      <c r="L82" s="52">
        <f t="shared" si="114"/>
        <v>-0.33776604520706155</v>
      </c>
      <c r="N82" s="40">
        <f t="shared" si="115"/>
        <v>44.435483870967751</v>
      </c>
      <c r="O82" s="143">
        <f t="shared" si="116"/>
        <v>33.337209302325583</v>
      </c>
      <c r="P82" s="52">
        <f t="shared" si="117"/>
        <v>-0.24976153294221934</v>
      </c>
    </row>
    <row r="83" spans="1:16" ht="20.100000000000001" customHeight="1" thickBot="1" x14ac:dyDescent="0.3">
      <c r="A83" s="8" t="s">
        <v>17</v>
      </c>
      <c r="B83" s="19">
        <f>B84-SUM(B62:B82)</f>
        <v>1134.9899999999961</v>
      </c>
      <c r="C83" s="142">
        <f>C84-SUM(C62:C82)</f>
        <v>411.77000000000044</v>
      </c>
      <c r="D83" s="247">
        <f t="shared" si="78"/>
        <v>0.1152715303217573</v>
      </c>
      <c r="E83" s="215">
        <f t="shared" si="79"/>
        <v>5.9478120192689686E-2</v>
      </c>
      <c r="F83" s="52">
        <f t="shared" si="80"/>
        <v>-0.63720385201631569</v>
      </c>
      <c r="H83" s="19">
        <f>H84-SUM(H62:H82)</f>
        <v>546.60199999999804</v>
      </c>
      <c r="I83" s="142">
        <f>I84-SUM(I62:I82)</f>
        <v>198.49600000000055</v>
      </c>
      <c r="J83" s="214">
        <f t="shared" si="81"/>
        <v>0.1039401462116462</v>
      </c>
      <c r="K83" s="215">
        <f t="shared" si="82"/>
        <v>4.7300820215133821E-2</v>
      </c>
      <c r="L83" s="52">
        <f t="shared" ref="L83" si="121">(I83-H83)/H83</f>
        <v>-0.63685460353236678</v>
      </c>
      <c r="N83" s="40">
        <f t="shared" ref="N83:O84" si="122">(H83/B83)*10</f>
        <v>4.8159190829875147</v>
      </c>
      <c r="O83" s="143">
        <f t="shared" ref="O83" si="123">(I83/C83)*10</f>
        <v>4.8205551642907531</v>
      </c>
      <c r="P83" s="52">
        <f t="shared" ref="P83" si="124">(O83-N83)/N83</f>
        <v>9.6265764090921861E-4</v>
      </c>
    </row>
    <row r="84" spans="1:16" ht="26.25" customHeight="1" thickBot="1" x14ac:dyDescent="0.3">
      <c r="A84" s="12" t="s">
        <v>18</v>
      </c>
      <c r="B84" s="17">
        <v>9846.2299999999977</v>
      </c>
      <c r="C84" s="145">
        <v>6923.050000000002</v>
      </c>
      <c r="D84" s="243">
        <f>SUM(D62:D83)</f>
        <v>0.99999999999999989</v>
      </c>
      <c r="E84" s="244">
        <f>SUM(E62:E83)</f>
        <v>0.99999999999999989</v>
      </c>
      <c r="F84" s="57">
        <f>(C84-B84)/B84</f>
        <v>-0.29688317254421198</v>
      </c>
      <c r="G84" s="1"/>
      <c r="H84" s="17">
        <v>5258.8149999999987</v>
      </c>
      <c r="I84" s="145">
        <v>4196.4600000000019</v>
      </c>
      <c r="J84" s="255">
        <f t="shared" si="81"/>
        <v>1</v>
      </c>
      <c r="K84" s="244">
        <f t="shared" si="82"/>
        <v>1</v>
      </c>
      <c r="L84" s="57">
        <f>(I84-H84)/H84</f>
        <v>-0.20201414196924536</v>
      </c>
      <c r="M84" s="1"/>
      <c r="N84" s="37">
        <f t="shared" si="122"/>
        <v>5.3409426755214939</v>
      </c>
      <c r="O84" s="150">
        <f t="shared" si="122"/>
        <v>6.0615769061324132</v>
      </c>
      <c r="P84" s="57">
        <f>(O84-N84)/N84</f>
        <v>0.13492641175755662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33" t="s">
        <v>16</v>
      </c>
      <c r="B3" s="316"/>
      <c r="C3" s="316"/>
      <c r="D3" s="352" t="s">
        <v>1</v>
      </c>
      <c r="E3" s="345"/>
      <c r="F3" s="352" t="s">
        <v>104</v>
      </c>
      <c r="G3" s="345"/>
      <c r="H3" s="130" t="s">
        <v>0</v>
      </c>
      <c r="J3" s="346" t="s">
        <v>19</v>
      </c>
      <c r="K3" s="345"/>
      <c r="L3" s="355" t="s">
        <v>104</v>
      </c>
      <c r="M3" s="356"/>
      <c r="N3" s="130" t="s">
        <v>0</v>
      </c>
      <c r="P3" s="344" t="s">
        <v>22</v>
      </c>
      <c r="Q3" s="345"/>
      <c r="R3" s="130" t="s">
        <v>0</v>
      </c>
    </row>
    <row r="4" spans="1:18" x14ac:dyDescent="0.25">
      <c r="A4" s="351"/>
      <c r="B4" s="317"/>
      <c r="C4" s="317"/>
      <c r="D4" s="353" t="s">
        <v>183</v>
      </c>
      <c r="E4" s="347"/>
      <c r="F4" s="353" t="str">
        <f>D4</f>
        <v>jan-ago</v>
      </c>
      <c r="G4" s="347"/>
      <c r="H4" s="131" t="s">
        <v>151</v>
      </c>
      <c r="J4" s="342" t="str">
        <f>D4</f>
        <v>jan-ago</v>
      </c>
      <c r="K4" s="347"/>
      <c r="L4" s="348" t="str">
        <f>D4</f>
        <v>jan-ago</v>
      </c>
      <c r="M4" s="349"/>
      <c r="N4" s="131" t="str">
        <f>H4</f>
        <v>2023/2022</v>
      </c>
      <c r="P4" s="342" t="str">
        <f>D4</f>
        <v>jan-ago</v>
      </c>
      <c r="Q4" s="343"/>
      <c r="R4" s="131" t="str">
        <f>N4</f>
        <v>2023/2022</v>
      </c>
    </row>
    <row r="5" spans="1:18" ht="19.5" customHeight="1" thickBot="1" x14ac:dyDescent="0.3">
      <c r="A5" s="334"/>
      <c r="B5" s="357"/>
      <c r="C5" s="357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262501.56999999995</v>
      </c>
      <c r="E6" s="147">
        <v>246585.15000000014</v>
      </c>
      <c r="F6" s="247">
        <f>D6/D8</f>
        <v>0.76804280486150356</v>
      </c>
      <c r="G6" s="246">
        <f>E6/E8</f>
        <v>0.70433528767202502</v>
      </c>
      <c r="H6" s="165">
        <f>(E6-D6)/D6</f>
        <v>-6.0633618305596465E-2</v>
      </c>
      <c r="I6" s="1"/>
      <c r="J6" s="115">
        <v>112900.03700000005</v>
      </c>
      <c r="K6" s="147">
        <v>109671.39399999997</v>
      </c>
      <c r="L6" s="247">
        <f>J6/J8</f>
        <v>0.62590990860853479</v>
      </c>
      <c r="M6" s="246">
        <f>K6/K8</f>
        <v>0.58253838242806533</v>
      </c>
      <c r="N6" s="165">
        <f>(K6-J6)/J6</f>
        <v>-2.8597359981379654E-2</v>
      </c>
      <c r="P6" s="27">
        <f t="shared" ref="P6:Q8" si="0">(J6/D6)*10</f>
        <v>4.3009280668302319</v>
      </c>
      <c r="Q6" s="152">
        <f t="shared" si="0"/>
        <v>4.4476074086375403</v>
      </c>
      <c r="R6" s="165">
        <f>(Q6-P6)/P6</f>
        <v>3.4104114165157517E-2</v>
      </c>
    </row>
    <row r="7" spans="1:18" ht="24" customHeight="1" thickBot="1" x14ac:dyDescent="0.3">
      <c r="A7" s="161" t="s">
        <v>21</v>
      </c>
      <c r="B7" s="1"/>
      <c r="C7" s="1"/>
      <c r="D7" s="117">
        <v>79278.29999999993</v>
      </c>
      <c r="E7" s="140">
        <v>103511.10999999999</v>
      </c>
      <c r="F7" s="247">
        <f>D7/D8</f>
        <v>0.23195719513849647</v>
      </c>
      <c r="G7" s="215">
        <f>E7/E8</f>
        <v>0.29566471232797503</v>
      </c>
      <c r="H7" s="55">
        <f t="shared" ref="H7:H8" si="1">(E7-D7)/D7</f>
        <v>0.30566762909901041</v>
      </c>
      <c r="J7" s="196">
        <v>67477.419000000009</v>
      </c>
      <c r="K7" s="142">
        <v>78593.272000000012</v>
      </c>
      <c r="L7" s="247">
        <f>J7/J8</f>
        <v>0.37409009139146515</v>
      </c>
      <c r="M7" s="215">
        <f>K7/K8</f>
        <v>0.41746161757193473</v>
      </c>
      <c r="N7" s="102">
        <f t="shared" ref="N7:N8" si="2">(K7-J7)/J7</f>
        <v>0.16473441285595114</v>
      </c>
      <c r="P7" s="27">
        <f t="shared" si="0"/>
        <v>8.5114613961197545</v>
      </c>
      <c r="Q7" s="152">
        <f t="shared" si="0"/>
        <v>7.592737823022091</v>
      </c>
      <c r="R7" s="102">
        <f t="shared" ref="R7:R8" si="3">(Q7-P7)/P7</f>
        <v>-0.10793958056562361</v>
      </c>
    </row>
    <row r="8" spans="1:18" ht="26.25" customHeight="1" thickBot="1" x14ac:dyDescent="0.3">
      <c r="A8" s="12" t="s">
        <v>12</v>
      </c>
      <c r="B8" s="162"/>
      <c r="C8" s="162"/>
      <c r="D8" s="163">
        <v>341779.86999999988</v>
      </c>
      <c r="E8" s="145">
        <v>350096.26000000013</v>
      </c>
      <c r="F8" s="243">
        <f>SUM(F6:F7)</f>
        <v>1</v>
      </c>
      <c r="G8" s="244">
        <f>SUM(G6:G7)</f>
        <v>1</v>
      </c>
      <c r="H8" s="164">
        <f t="shared" si="1"/>
        <v>2.4332591618108607E-2</v>
      </c>
      <c r="I8" s="1"/>
      <c r="J8" s="17">
        <v>180377.45600000006</v>
      </c>
      <c r="K8" s="145">
        <v>188264.66599999997</v>
      </c>
      <c r="L8" s="243">
        <f>SUM(L6:L7)</f>
        <v>1</v>
      </c>
      <c r="M8" s="244">
        <f>SUM(M6:M7)</f>
        <v>1</v>
      </c>
      <c r="N8" s="164">
        <f t="shared" si="2"/>
        <v>4.3726140588211324E-2</v>
      </c>
      <c r="O8" s="1"/>
      <c r="P8" s="29">
        <f t="shared" si="0"/>
        <v>5.2775915679293846</v>
      </c>
      <c r="Q8" s="146">
        <f t="shared" si="0"/>
        <v>5.377511487840513</v>
      </c>
      <c r="R8" s="164">
        <f t="shared" si="3"/>
        <v>1.8932863338329751E-2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topLeftCell="A83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104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6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151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2023/2022</v>
      </c>
      <c r="N5" s="342" t="str">
        <f>B5</f>
        <v>jan-ago</v>
      </c>
      <c r="O5" s="343"/>
      <c r="P5" s="131" t="str">
        <f>F5</f>
        <v>2023/2022</v>
      </c>
    </row>
    <row r="6" spans="1:16" ht="19.5" customHeight="1" thickBot="1" x14ac:dyDescent="0.3">
      <c r="A6" s="360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189</v>
      </c>
      <c r="B7" s="39">
        <v>108704.98000000001</v>
      </c>
      <c r="C7" s="147">
        <v>109985.09</v>
      </c>
      <c r="D7" s="247">
        <f>B7/$B$33</f>
        <v>0.31805553674065118</v>
      </c>
      <c r="E7" s="246">
        <f>C7/$C$33</f>
        <v>0.31415671221394925</v>
      </c>
      <c r="F7" s="52">
        <f>(C7-B7)/B7</f>
        <v>1.1776001430661097E-2</v>
      </c>
      <c r="H7" s="39">
        <v>43434.524000000005</v>
      </c>
      <c r="I7" s="147">
        <v>46210.993999999999</v>
      </c>
      <c r="J7" s="247">
        <f>H7/$H$33</f>
        <v>0.24079796313348609</v>
      </c>
      <c r="K7" s="246">
        <f>I7/$I$33</f>
        <v>0.24545760488056745</v>
      </c>
      <c r="L7" s="52">
        <f>(I7-H7)/H7</f>
        <v>6.3923113328005932E-2</v>
      </c>
      <c r="N7" s="27">
        <f t="shared" ref="N7:N33" si="0">(H7/B7)*10</f>
        <v>3.9956333187311199</v>
      </c>
      <c r="O7" s="151">
        <f t="shared" ref="O7:O33" si="1">(I7/C7)*10</f>
        <v>4.2015689581196867</v>
      </c>
      <c r="P7" s="61">
        <f>(O7-N7)/N7</f>
        <v>5.1540174726034428E-2</v>
      </c>
    </row>
    <row r="8" spans="1:16" ht="20.100000000000001" customHeight="1" x14ac:dyDescent="0.25">
      <c r="A8" s="8" t="s">
        <v>178</v>
      </c>
      <c r="B8" s="19">
        <v>21479.919999999998</v>
      </c>
      <c r="C8" s="140">
        <v>52904.05</v>
      </c>
      <c r="D8" s="247">
        <f t="shared" ref="D8:D32" si="2">B8/$B$33</f>
        <v>6.2847235561298537E-2</v>
      </c>
      <c r="E8" s="215">
        <f t="shared" ref="E8:E32" si="3">C8/$C$33</f>
        <v>0.15111286821515885</v>
      </c>
      <c r="F8" s="52">
        <f t="shared" ref="F8:F33" si="4">(C8-B8)/B8</f>
        <v>1.4629537726397495</v>
      </c>
      <c r="H8" s="19">
        <v>12974.581999999999</v>
      </c>
      <c r="I8" s="140">
        <v>30351.261999999995</v>
      </c>
      <c r="J8" s="247">
        <f t="shared" ref="J8:J32" si="5">H8/$H$33</f>
        <v>7.1930175132306998E-2</v>
      </c>
      <c r="K8" s="215">
        <f t="shared" ref="K8:K32" si="6">I8/$I$33</f>
        <v>0.16121592354456993</v>
      </c>
      <c r="L8" s="52">
        <f t="shared" ref="L8:L33" si="7">(I8-H8)/H8</f>
        <v>1.3392863061021927</v>
      </c>
      <c r="M8" s="1"/>
      <c r="N8" s="27">
        <f t="shared" si="0"/>
        <v>6.0403306902446561</v>
      </c>
      <c r="O8" s="152">
        <f t="shared" si="1"/>
        <v>5.7370394138066931</v>
      </c>
      <c r="P8" s="52">
        <f t="shared" ref="P8:P71" si="8">(O8-N8)/N8</f>
        <v>-5.021103843334089E-2</v>
      </c>
    </row>
    <row r="9" spans="1:16" ht="20.100000000000001" customHeight="1" x14ac:dyDescent="0.25">
      <c r="A9" s="8" t="s">
        <v>152</v>
      </c>
      <c r="B9" s="19">
        <v>24665.170000000002</v>
      </c>
      <c r="C9" s="140">
        <v>20511.59</v>
      </c>
      <c r="D9" s="247">
        <f t="shared" si="2"/>
        <v>7.2166830656234943E-2</v>
      </c>
      <c r="E9" s="215">
        <f t="shared" si="3"/>
        <v>5.8588429365112306E-2</v>
      </c>
      <c r="F9" s="52">
        <f t="shared" si="4"/>
        <v>-0.16839859607697824</v>
      </c>
      <c r="H9" s="19">
        <v>25248.695000000003</v>
      </c>
      <c r="I9" s="140">
        <v>21264.969999999998</v>
      </c>
      <c r="J9" s="247">
        <f t="shared" si="5"/>
        <v>0.13997699912122061</v>
      </c>
      <c r="K9" s="215">
        <f t="shared" si="6"/>
        <v>0.11295252822428187</v>
      </c>
      <c r="L9" s="52">
        <f t="shared" si="7"/>
        <v>-0.15777944167015384</v>
      </c>
      <c r="N9" s="27">
        <f t="shared" si="0"/>
        <v>10.236578543752181</v>
      </c>
      <c r="O9" s="152">
        <f t="shared" si="1"/>
        <v>10.367294783095799</v>
      </c>
      <c r="P9" s="52">
        <f t="shared" si="8"/>
        <v>1.2769524385997115E-2</v>
      </c>
    </row>
    <row r="10" spans="1:16" ht="20.100000000000001" customHeight="1" x14ac:dyDescent="0.25">
      <c r="A10" s="8" t="s">
        <v>191</v>
      </c>
      <c r="B10" s="19">
        <v>51290.62</v>
      </c>
      <c r="C10" s="140">
        <v>42846.28</v>
      </c>
      <c r="D10" s="247">
        <f t="shared" si="2"/>
        <v>0.15006916586398136</v>
      </c>
      <c r="E10" s="215">
        <f t="shared" si="3"/>
        <v>0.12238428368243633</v>
      </c>
      <c r="F10" s="52">
        <f t="shared" si="4"/>
        <v>-0.16463712078348836</v>
      </c>
      <c r="H10" s="19">
        <v>20581.862999999998</v>
      </c>
      <c r="I10" s="140">
        <v>18362.539999999997</v>
      </c>
      <c r="J10" s="247">
        <f t="shared" si="5"/>
        <v>0.11410440892347434</v>
      </c>
      <c r="K10" s="215">
        <f t="shared" si="6"/>
        <v>9.7535774450634286E-2</v>
      </c>
      <c r="L10" s="52">
        <f t="shared" si="7"/>
        <v>-0.1078290628987279</v>
      </c>
      <c r="N10" s="27">
        <f t="shared" si="0"/>
        <v>4.0127927874531437</v>
      </c>
      <c r="O10" s="152">
        <f t="shared" si="1"/>
        <v>4.2856789434228588</v>
      </c>
      <c r="P10" s="52">
        <f t="shared" si="8"/>
        <v>6.800404865732218E-2</v>
      </c>
    </row>
    <row r="11" spans="1:16" ht="20.100000000000001" customHeight="1" x14ac:dyDescent="0.25">
      <c r="A11" s="8" t="s">
        <v>192</v>
      </c>
      <c r="B11" s="19">
        <v>45586.22</v>
      </c>
      <c r="C11" s="140">
        <v>40099.409999999996</v>
      </c>
      <c r="D11" s="247">
        <f t="shared" si="2"/>
        <v>0.1333788909218088</v>
      </c>
      <c r="E11" s="215">
        <f t="shared" si="3"/>
        <v>0.11453824156819037</v>
      </c>
      <c r="F11" s="52">
        <f t="shared" si="4"/>
        <v>-0.12036115299755068</v>
      </c>
      <c r="H11" s="19">
        <v>18561.677</v>
      </c>
      <c r="I11" s="140">
        <v>16543.14</v>
      </c>
      <c r="J11" s="247">
        <f t="shared" si="5"/>
        <v>0.10290463903648803</v>
      </c>
      <c r="K11" s="215">
        <f t="shared" si="6"/>
        <v>8.7871719911584475E-2</v>
      </c>
      <c r="L11" s="52">
        <f t="shared" si="7"/>
        <v>-0.10874755551451522</v>
      </c>
      <c r="N11" s="27">
        <f t="shared" si="0"/>
        <v>4.0717736631815491</v>
      </c>
      <c r="O11" s="152">
        <f t="shared" si="1"/>
        <v>4.1255320215434592</v>
      </c>
      <c r="P11" s="52">
        <f t="shared" si="8"/>
        <v>1.3202688265316082E-2</v>
      </c>
    </row>
    <row r="12" spans="1:16" ht="20.100000000000001" customHeight="1" x14ac:dyDescent="0.25">
      <c r="A12" s="8" t="s">
        <v>190</v>
      </c>
      <c r="B12" s="19">
        <v>19070.579999999998</v>
      </c>
      <c r="C12" s="140">
        <v>19029.800000000003</v>
      </c>
      <c r="D12" s="247">
        <f t="shared" si="2"/>
        <v>5.5797844384457139E-2</v>
      </c>
      <c r="E12" s="215">
        <f t="shared" si="3"/>
        <v>5.4355907715209512E-2</v>
      </c>
      <c r="F12" s="52">
        <f t="shared" si="4"/>
        <v>-2.1383722991117839E-3</v>
      </c>
      <c r="H12" s="19">
        <v>8907.9369999999999</v>
      </c>
      <c r="I12" s="140">
        <v>8777.01</v>
      </c>
      <c r="J12" s="247">
        <f t="shared" si="5"/>
        <v>4.9384979683935674E-2</v>
      </c>
      <c r="K12" s="215">
        <f t="shared" si="6"/>
        <v>4.6620591035388445E-2</v>
      </c>
      <c r="L12" s="52">
        <f t="shared" si="7"/>
        <v>-1.4697791419045699E-2</v>
      </c>
      <c r="N12" s="27">
        <f t="shared" si="0"/>
        <v>4.6710362243833172</v>
      </c>
      <c r="O12" s="152">
        <f t="shared" si="1"/>
        <v>4.6122450052023662</v>
      </c>
      <c r="P12" s="52">
        <f t="shared" si="8"/>
        <v>-1.2586333386595126E-2</v>
      </c>
    </row>
    <row r="13" spans="1:16" ht="20.100000000000001" customHeight="1" x14ac:dyDescent="0.25">
      <c r="A13" s="8" t="s">
        <v>154</v>
      </c>
      <c r="B13" s="19">
        <v>7168.3200000000006</v>
      </c>
      <c r="C13" s="140">
        <v>6571.9900000000007</v>
      </c>
      <c r="D13" s="247">
        <f t="shared" si="2"/>
        <v>2.0973499697334422E-2</v>
      </c>
      <c r="E13" s="215">
        <f t="shared" si="3"/>
        <v>1.8771951462720562E-2</v>
      </c>
      <c r="F13" s="52">
        <f t="shared" si="4"/>
        <v>-8.3189645551537864E-2</v>
      </c>
      <c r="H13" s="19">
        <v>7258.5960000000005</v>
      </c>
      <c r="I13" s="140">
        <v>6349.192</v>
      </c>
      <c r="J13" s="247">
        <f t="shared" si="5"/>
        <v>4.0241148539094607E-2</v>
      </c>
      <c r="K13" s="215">
        <f t="shared" si="6"/>
        <v>3.3724820142299036E-2</v>
      </c>
      <c r="L13" s="52">
        <f t="shared" si="7"/>
        <v>-0.12528648791033423</v>
      </c>
      <c r="N13" s="27">
        <f t="shared" si="0"/>
        <v>10.12593745814919</v>
      </c>
      <c r="O13" s="152">
        <f t="shared" si="1"/>
        <v>9.6609885285887529</v>
      </c>
      <c r="P13" s="52">
        <f t="shared" si="8"/>
        <v>-4.591663058181876E-2</v>
      </c>
    </row>
    <row r="14" spans="1:16" ht="20.100000000000001" customHeight="1" x14ac:dyDescent="0.25">
      <c r="A14" s="8" t="s">
        <v>196</v>
      </c>
      <c r="B14" s="19">
        <v>9241.5099999999984</v>
      </c>
      <c r="C14" s="140">
        <v>8724.3700000000008</v>
      </c>
      <c r="D14" s="247">
        <f t="shared" si="2"/>
        <v>2.7039363084783184E-2</v>
      </c>
      <c r="E14" s="215">
        <f t="shared" si="3"/>
        <v>2.4919917739195493E-2</v>
      </c>
      <c r="F14" s="52">
        <f t="shared" si="4"/>
        <v>-5.5958387752650558E-2</v>
      </c>
      <c r="H14" s="19">
        <v>6784.5370000000003</v>
      </c>
      <c r="I14" s="140">
        <v>6227.793999999999</v>
      </c>
      <c r="J14" s="247">
        <f t="shared" si="5"/>
        <v>3.7612998600002438E-2</v>
      </c>
      <c r="K14" s="215">
        <f t="shared" si="6"/>
        <v>3.3079993884779203E-2</v>
      </c>
      <c r="L14" s="52">
        <f t="shared" si="7"/>
        <v>-8.2060573919782775E-2</v>
      </c>
      <c r="N14" s="27">
        <f t="shared" si="0"/>
        <v>7.3413727843177154</v>
      </c>
      <c r="O14" s="152">
        <f t="shared" si="1"/>
        <v>7.1383882159972565</v>
      </c>
      <c r="P14" s="52">
        <f t="shared" si="8"/>
        <v>-2.7649402132808833E-2</v>
      </c>
    </row>
    <row r="15" spans="1:16" ht="20.100000000000001" customHeight="1" x14ac:dyDescent="0.25">
      <c r="A15" s="8" t="s">
        <v>159</v>
      </c>
      <c r="B15" s="19">
        <v>1314.09</v>
      </c>
      <c r="C15" s="140">
        <v>1436.1699999999998</v>
      </c>
      <c r="D15" s="247">
        <f t="shared" si="2"/>
        <v>3.8448431734730295E-3</v>
      </c>
      <c r="E15" s="215">
        <f t="shared" si="3"/>
        <v>4.1022146309132217E-3</v>
      </c>
      <c r="F15" s="52">
        <f t="shared" si="4"/>
        <v>9.290079066121798E-2</v>
      </c>
      <c r="H15" s="19">
        <v>3660.1600000000003</v>
      </c>
      <c r="I15" s="140">
        <v>4368.2220000000007</v>
      </c>
      <c r="J15" s="247">
        <f t="shared" si="5"/>
        <v>2.0291671038979511E-2</v>
      </c>
      <c r="K15" s="215">
        <f t="shared" si="6"/>
        <v>2.3202558891215416E-2</v>
      </c>
      <c r="L15" s="52">
        <f t="shared" si="7"/>
        <v>0.19345110596258094</v>
      </c>
      <c r="N15" s="27">
        <f t="shared" si="0"/>
        <v>27.853191181730324</v>
      </c>
      <c r="O15" s="152">
        <f t="shared" si="1"/>
        <v>30.415772506040376</v>
      </c>
      <c r="P15" s="52">
        <f t="shared" si="8"/>
        <v>9.2003149929582223E-2</v>
      </c>
    </row>
    <row r="16" spans="1:16" ht="20.100000000000001" customHeight="1" x14ac:dyDescent="0.25">
      <c r="A16" s="8" t="s">
        <v>195</v>
      </c>
      <c r="B16" s="19">
        <v>8586.5400000000009</v>
      </c>
      <c r="C16" s="140">
        <v>7761.77</v>
      </c>
      <c r="D16" s="247">
        <f t="shared" si="2"/>
        <v>2.5123012657240457E-2</v>
      </c>
      <c r="E16" s="215">
        <f t="shared" si="3"/>
        <v>2.217038822408442E-2</v>
      </c>
      <c r="F16" s="52">
        <f t="shared" si="4"/>
        <v>-9.6053823775350766E-2</v>
      </c>
      <c r="H16" s="19">
        <v>3842.4859999999999</v>
      </c>
      <c r="I16" s="140">
        <v>3688.9849999999997</v>
      </c>
      <c r="J16" s="247">
        <f t="shared" si="5"/>
        <v>2.1302473630629318E-2</v>
      </c>
      <c r="K16" s="215">
        <f t="shared" si="6"/>
        <v>1.9594675296106812E-2</v>
      </c>
      <c r="L16" s="52">
        <f t="shared" si="7"/>
        <v>-3.994835635055019E-2</v>
      </c>
      <c r="N16" s="27">
        <f t="shared" si="0"/>
        <v>4.4750108891357865</v>
      </c>
      <c r="O16" s="152">
        <f t="shared" si="1"/>
        <v>4.7527625786386345</v>
      </c>
      <c r="P16" s="52">
        <f t="shared" si="8"/>
        <v>6.2067265618763079E-2</v>
      </c>
    </row>
    <row r="17" spans="1:16" ht="20.100000000000001" customHeight="1" x14ac:dyDescent="0.25">
      <c r="A17" s="8" t="s">
        <v>156</v>
      </c>
      <c r="B17" s="19">
        <v>4139.7700000000004</v>
      </c>
      <c r="C17" s="140">
        <v>3848.28</v>
      </c>
      <c r="D17" s="247">
        <f t="shared" si="2"/>
        <v>1.2112386841273007E-2</v>
      </c>
      <c r="E17" s="215">
        <f t="shared" si="3"/>
        <v>1.099206258301645E-2</v>
      </c>
      <c r="F17" s="52">
        <f t="shared" si="4"/>
        <v>-7.0412124345072366E-2</v>
      </c>
      <c r="H17" s="19">
        <v>2609.54</v>
      </c>
      <c r="I17" s="140">
        <v>2428.4139999999998</v>
      </c>
      <c r="J17" s="247">
        <f t="shared" si="5"/>
        <v>1.4467107242049141E-2</v>
      </c>
      <c r="K17" s="215">
        <f t="shared" si="6"/>
        <v>1.2898936649110777E-2</v>
      </c>
      <c r="L17" s="52">
        <f t="shared" si="7"/>
        <v>-6.9409167899323332E-2</v>
      </c>
      <c r="N17" s="27">
        <f t="shared" si="0"/>
        <v>6.303586914248859</v>
      </c>
      <c r="O17" s="152">
        <f t="shared" si="1"/>
        <v>6.3103880175039233</v>
      </c>
      <c r="P17" s="52">
        <f t="shared" si="8"/>
        <v>1.0789259111650973E-3</v>
      </c>
    </row>
    <row r="18" spans="1:16" ht="20.100000000000001" customHeight="1" x14ac:dyDescent="0.25">
      <c r="A18" s="8" t="s">
        <v>163</v>
      </c>
      <c r="B18" s="19">
        <v>2772.84</v>
      </c>
      <c r="C18" s="140">
        <v>2254.92</v>
      </c>
      <c r="D18" s="247">
        <f t="shared" si="2"/>
        <v>8.112941233197845E-3</v>
      </c>
      <c r="E18" s="215">
        <f t="shared" si="3"/>
        <v>6.4408571516873653E-3</v>
      </c>
      <c r="F18" s="52">
        <f t="shared" si="4"/>
        <v>-0.18678322586229282</v>
      </c>
      <c r="H18" s="19">
        <v>2581.7819999999997</v>
      </c>
      <c r="I18" s="140">
        <v>2081.7060000000001</v>
      </c>
      <c r="J18" s="247">
        <f t="shared" si="5"/>
        <v>1.4313218831515175E-2</v>
      </c>
      <c r="K18" s="215">
        <f t="shared" si="6"/>
        <v>1.1057337758748634E-2</v>
      </c>
      <c r="L18" s="52">
        <f t="shared" si="7"/>
        <v>-0.19369412289651086</v>
      </c>
      <c r="N18" s="27">
        <f t="shared" si="0"/>
        <v>9.3109663738261119</v>
      </c>
      <c r="O18" s="152">
        <f t="shared" si="1"/>
        <v>9.2318397104997079</v>
      </c>
      <c r="P18" s="52">
        <f t="shared" si="8"/>
        <v>-8.4982224346589388E-3</v>
      </c>
    </row>
    <row r="19" spans="1:16" ht="20.100000000000001" customHeight="1" x14ac:dyDescent="0.25">
      <c r="A19" s="8" t="s">
        <v>153</v>
      </c>
      <c r="B19" s="19">
        <v>4017.3100000000004</v>
      </c>
      <c r="C19" s="140">
        <v>4047.6099999999997</v>
      </c>
      <c r="D19" s="247">
        <f t="shared" si="2"/>
        <v>1.1754086043745055E-2</v>
      </c>
      <c r="E19" s="215">
        <f t="shared" si="3"/>
        <v>1.156142027909695E-2</v>
      </c>
      <c r="F19" s="52">
        <f t="shared" si="4"/>
        <v>7.5423604352164181E-3</v>
      </c>
      <c r="H19" s="19">
        <v>1940.8880000000001</v>
      </c>
      <c r="I19" s="140">
        <v>2020.7810000000002</v>
      </c>
      <c r="J19" s="247">
        <f t="shared" si="5"/>
        <v>1.0760147321292747E-2</v>
      </c>
      <c r="K19" s="215">
        <f t="shared" si="6"/>
        <v>1.0733724192302768E-2</v>
      </c>
      <c r="L19" s="52">
        <f t="shared" si="7"/>
        <v>4.1163117088672825E-2</v>
      </c>
      <c r="N19" s="27">
        <f t="shared" si="0"/>
        <v>4.8313124951771211</v>
      </c>
      <c r="O19" s="152">
        <f t="shared" si="1"/>
        <v>4.9925289244764208</v>
      </c>
      <c r="P19" s="52">
        <f t="shared" si="8"/>
        <v>3.3369075061949457E-2</v>
      </c>
    </row>
    <row r="20" spans="1:16" ht="20.100000000000001" customHeight="1" x14ac:dyDescent="0.25">
      <c r="A20" s="8" t="s">
        <v>199</v>
      </c>
      <c r="B20" s="19">
        <v>4207.54</v>
      </c>
      <c r="C20" s="140">
        <v>3478.0799999999995</v>
      </c>
      <c r="D20" s="247">
        <f t="shared" si="2"/>
        <v>1.2310672363471841E-2</v>
      </c>
      <c r="E20" s="215">
        <f t="shared" si="3"/>
        <v>9.9346391189668749E-3</v>
      </c>
      <c r="F20" s="52">
        <f t="shared" si="4"/>
        <v>-0.17336971246856844</v>
      </c>
      <c r="H20" s="19">
        <v>2195.951</v>
      </c>
      <c r="I20" s="140">
        <v>1803.0299999999997</v>
      </c>
      <c r="J20" s="247">
        <f t="shared" si="5"/>
        <v>1.2174198753529378E-2</v>
      </c>
      <c r="K20" s="215">
        <f t="shared" si="6"/>
        <v>9.5771024818857922E-3</v>
      </c>
      <c r="L20" s="52">
        <f t="shared" si="7"/>
        <v>-0.17892976664779872</v>
      </c>
      <c r="N20" s="27">
        <f t="shared" si="0"/>
        <v>5.2190852612215206</v>
      </c>
      <c r="O20" s="152">
        <f t="shared" si="1"/>
        <v>5.1839808170024835</v>
      </c>
      <c r="P20" s="52">
        <f t="shared" si="8"/>
        <v>-6.7261679896030253E-3</v>
      </c>
    </row>
    <row r="21" spans="1:16" ht="20.100000000000001" customHeight="1" x14ac:dyDescent="0.25">
      <c r="A21" s="8" t="s">
        <v>193</v>
      </c>
      <c r="B21" s="19">
        <v>4185.7799999999988</v>
      </c>
      <c r="C21" s="140">
        <v>4589.07</v>
      </c>
      <c r="D21" s="247">
        <f t="shared" si="2"/>
        <v>1.2247005653083072E-2</v>
      </c>
      <c r="E21" s="215">
        <f t="shared" si="3"/>
        <v>1.3108023490453735E-2</v>
      </c>
      <c r="F21" s="52">
        <f t="shared" si="4"/>
        <v>9.634763413270668E-2</v>
      </c>
      <c r="H21" s="19">
        <v>1534.3759999999997</v>
      </c>
      <c r="I21" s="140">
        <v>1740.4480000000001</v>
      </c>
      <c r="J21" s="247">
        <f t="shared" si="5"/>
        <v>8.5064732257893686E-3</v>
      </c>
      <c r="K21" s="215">
        <f t="shared" si="6"/>
        <v>9.244687476299987E-3</v>
      </c>
      <c r="L21" s="52">
        <f t="shared" si="7"/>
        <v>0.13430345625844015</v>
      </c>
      <c r="N21" s="27">
        <f t="shared" si="0"/>
        <v>3.6656871598602891</v>
      </c>
      <c r="O21" s="152">
        <f t="shared" si="1"/>
        <v>3.7925941421682392</v>
      </c>
      <c r="P21" s="52">
        <f t="shared" si="8"/>
        <v>3.4620243565134698E-2</v>
      </c>
    </row>
    <row r="22" spans="1:16" ht="20.100000000000001" customHeight="1" x14ac:dyDescent="0.25">
      <c r="A22" s="8" t="s">
        <v>211</v>
      </c>
      <c r="B22" s="19">
        <v>1097.98</v>
      </c>
      <c r="C22" s="140">
        <v>634.25000000000011</v>
      </c>
      <c r="D22" s="247">
        <f t="shared" si="2"/>
        <v>3.2125356007654858E-3</v>
      </c>
      <c r="E22" s="215">
        <f t="shared" si="3"/>
        <v>1.8116446031157256E-3</v>
      </c>
      <c r="F22" s="52">
        <f t="shared" si="4"/>
        <v>-0.4223483123554162</v>
      </c>
      <c r="H22" s="19">
        <v>1419.0219999999999</v>
      </c>
      <c r="I22" s="140">
        <v>1190.8</v>
      </c>
      <c r="J22" s="247">
        <f t="shared" si="5"/>
        <v>7.8669587179453302E-3</v>
      </c>
      <c r="K22" s="215">
        <f t="shared" si="6"/>
        <v>6.3251380373202902E-3</v>
      </c>
      <c r="L22" s="52">
        <f t="shared" si="7"/>
        <v>-0.16083048747658599</v>
      </c>
      <c r="N22" s="27">
        <f t="shared" si="0"/>
        <v>12.923933040674694</v>
      </c>
      <c r="O22" s="152">
        <f t="shared" si="1"/>
        <v>18.774931020890811</v>
      </c>
      <c r="P22" s="52">
        <f t="shared" si="8"/>
        <v>0.45272580427348502</v>
      </c>
    </row>
    <row r="23" spans="1:16" ht="20.100000000000001" customHeight="1" x14ac:dyDescent="0.25">
      <c r="A23" s="8" t="s">
        <v>194</v>
      </c>
      <c r="B23" s="19">
        <v>1558</v>
      </c>
      <c r="C23" s="140">
        <v>1544.3899999999999</v>
      </c>
      <c r="D23" s="247">
        <f t="shared" si="2"/>
        <v>4.558489650077986E-3</v>
      </c>
      <c r="E23" s="215">
        <f t="shared" si="3"/>
        <v>4.4113296154606142E-3</v>
      </c>
      <c r="F23" s="52">
        <f t="shared" si="4"/>
        <v>-8.7355584082157434E-3</v>
      </c>
      <c r="H23" s="19">
        <v>902.08799999999997</v>
      </c>
      <c r="I23" s="140">
        <v>945.87400000000002</v>
      </c>
      <c r="J23" s="247">
        <f t="shared" si="5"/>
        <v>5.0011127776411262E-3</v>
      </c>
      <c r="K23" s="215">
        <f t="shared" si="6"/>
        <v>5.0241716626740788E-3</v>
      </c>
      <c r="L23" s="52">
        <f t="shared" si="7"/>
        <v>4.8538501786965421E-2</v>
      </c>
      <c r="N23" s="27">
        <f t="shared" si="0"/>
        <v>5.7900385109114252</v>
      </c>
      <c r="O23" s="152">
        <f t="shared" si="1"/>
        <v>6.1245799312349867</v>
      </c>
      <c r="P23" s="52">
        <f t="shared" si="8"/>
        <v>5.7778790191656333E-2</v>
      </c>
    </row>
    <row r="24" spans="1:16" ht="20.100000000000001" customHeight="1" x14ac:dyDescent="0.25">
      <c r="A24" s="8" t="s">
        <v>212</v>
      </c>
      <c r="B24" s="19">
        <v>618.41000000000008</v>
      </c>
      <c r="C24" s="140">
        <v>1007.31</v>
      </c>
      <c r="D24" s="247">
        <f t="shared" si="2"/>
        <v>1.8093809913380793E-3</v>
      </c>
      <c r="E24" s="215">
        <f t="shared" si="3"/>
        <v>2.8772372489783227E-3</v>
      </c>
      <c r="F24" s="52">
        <f t="shared" si="4"/>
        <v>0.62887081386135379</v>
      </c>
      <c r="H24" s="19">
        <v>793.70400000000006</v>
      </c>
      <c r="I24" s="140">
        <v>943.71299999999997</v>
      </c>
      <c r="J24" s="247">
        <f t="shared" si="5"/>
        <v>4.4002394622973291E-3</v>
      </c>
      <c r="K24" s="215">
        <f t="shared" si="6"/>
        <v>5.0126931412610371E-3</v>
      </c>
      <c r="L24" s="52">
        <f t="shared" si="7"/>
        <v>0.18899866952919461</v>
      </c>
      <c r="N24" s="27">
        <f t="shared" si="0"/>
        <v>12.834591937387817</v>
      </c>
      <c r="O24" s="152">
        <f t="shared" si="1"/>
        <v>9.3686452035619627</v>
      </c>
      <c r="P24" s="52">
        <f t="shared" si="8"/>
        <v>-0.27004728710769338</v>
      </c>
    </row>
    <row r="25" spans="1:16" ht="20.100000000000001" customHeight="1" x14ac:dyDescent="0.25">
      <c r="A25" s="8" t="s">
        <v>198</v>
      </c>
      <c r="B25" s="19">
        <v>1386.8600000000001</v>
      </c>
      <c r="C25" s="140">
        <v>1486.0600000000002</v>
      </c>
      <c r="D25" s="247">
        <f t="shared" si="2"/>
        <v>4.0577579949339897E-3</v>
      </c>
      <c r="E25" s="215">
        <f t="shared" si="3"/>
        <v>4.2447182954767912E-3</v>
      </c>
      <c r="F25" s="52">
        <f t="shared" si="4"/>
        <v>7.1528488816463121E-2</v>
      </c>
      <c r="H25" s="19">
        <v>777.24</v>
      </c>
      <c r="I25" s="140">
        <v>855.51700000000005</v>
      </c>
      <c r="J25" s="247">
        <f t="shared" si="5"/>
        <v>4.3089641978319073E-3</v>
      </c>
      <c r="K25" s="215">
        <f t="shared" si="6"/>
        <v>4.5442249901529591E-3</v>
      </c>
      <c r="L25" s="52">
        <f t="shared" si="7"/>
        <v>0.10071149194585977</v>
      </c>
      <c r="N25" s="27">
        <f t="shared" si="0"/>
        <v>5.6043147830350568</v>
      </c>
      <c r="O25" s="152">
        <f t="shared" si="1"/>
        <v>5.7569479025073012</v>
      </c>
      <c r="P25" s="52">
        <f t="shared" si="8"/>
        <v>2.7234929760598634E-2</v>
      </c>
    </row>
    <row r="26" spans="1:16" ht="20.100000000000001" customHeight="1" x14ac:dyDescent="0.25">
      <c r="A26" s="8" t="s">
        <v>200</v>
      </c>
      <c r="B26" s="19">
        <v>1124.75</v>
      </c>
      <c r="C26" s="140">
        <v>1135.29</v>
      </c>
      <c r="D26" s="247">
        <f t="shared" si="2"/>
        <v>3.2908608690149005E-3</v>
      </c>
      <c r="E26" s="215">
        <f t="shared" si="3"/>
        <v>3.2427938533247957E-3</v>
      </c>
      <c r="F26" s="52">
        <f t="shared" si="4"/>
        <v>9.3709713269615139E-3</v>
      </c>
      <c r="H26" s="19">
        <v>736.7170000000001</v>
      </c>
      <c r="I26" s="140">
        <v>803.45699999999988</v>
      </c>
      <c r="J26" s="247">
        <f t="shared" si="5"/>
        <v>4.0843075201149317E-3</v>
      </c>
      <c r="K26" s="215">
        <f t="shared" si="6"/>
        <v>4.2676993886893244E-3</v>
      </c>
      <c r="L26" s="52">
        <f t="shared" si="7"/>
        <v>9.0591095359547527E-2</v>
      </c>
      <c r="N26" s="27">
        <f t="shared" si="0"/>
        <v>6.550051122471662</v>
      </c>
      <c r="O26" s="152">
        <f t="shared" si="1"/>
        <v>7.0771080516872331</v>
      </c>
      <c r="P26" s="52">
        <f t="shared" si="8"/>
        <v>8.0466078716143849E-2</v>
      </c>
    </row>
    <row r="27" spans="1:16" ht="20.100000000000001" customHeight="1" x14ac:dyDescent="0.25">
      <c r="A27" s="8" t="s">
        <v>157</v>
      </c>
      <c r="B27" s="19">
        <v>805.23</v>
      </c>
      <c r="C27" s="140">
        <v>815.21</v>
      </c>
      <c r="D27" s="247">
        <f t="shared" si="2"/>
        <v>2.355990128968098E-3</v>
      </c>
      <c r="E27" s="215">
        <f t="shared" si="3"/>
        <v>2.3285310160125667E-3</v>
      </c>
      <c r="F27" s="52">
        <f t="shared" si="4"/>
        <v>1.2393974392409645E-2</v>
      </c>
      <c r="H27" s="19">
        <v>840.74600000000009</v>
      </c>
      <c r="I27" s="140">
        <v>729.38400000000001</v>
      </c>
      <c r="J27" s="247">
        <f t="shared" si="5"/>
        <v>4.6610370200586499E-3</v>
      </c>
      <c r="K27" s="215">
        <f t="shared" si="6"/>
        <v>3.8742479696110368E-3</v>
      </c>
      <c r="L27" s="52">
        <f t="shared" si="7"/>
        <v>-0.13245617582480329</v>
      </c>
      <c r="N27" s="27">
        <f t="shared" ref="N27" si="9">(H27/B27)*10</f>
        <v>10.441066527575973</v>
      </c>
      <c r="O27" s="152">
        <f t="shared" ref="O27" si="10">(I27/C27)*10</f>
        <v>8.9471915212031252</v>
      </c>
      <c r="P27" s="52">
        <f t="shared" ref="P27" si="11">(O27-N27)/N27</f>
        <v>-0.14307685928706271</v>
      </c>
    </row>
    <row r="28" spans="1:16" ht="20.100000000000001" customHeight="1" x14ac:dyDescent="0.25">
      <c r="A28" s="8" t="s">
        <v>216</v>
      </c>
      <c r="B28" s="19">
        <v>704.24</v>
      </c>
      <c r="C28" s="140">
        <v>832.26</v>
      </c>
      <c r="D28" s="247">
        <f t="shared" si="2"/>
        <v>2.0605075424717078E-3</v>
      </c>
      <c r="E28" s="215">
        <f t="shared" si="3"/>
        <v>2.3772319075902144E-3</v>
      </c>
      <c r="F28" s="52">
        <f t="shared" si="4"/>
        <v>0.18178461887992728</v>
      </c>
      <c r="H28" s="19">
        <v>562.15899999999988</v>
      </c>
      <c r="I28" s="140">
        <v>705.43600000000004</v>
      </c>
      <c r="J28" s="247">
        <f t="shared" si="5"/>
        <v>3.1165701771511843E-3</v>
      </c>
      <c r="K28" s="215">
        <f t="shared" si="6"/>
        <v>3.7470440682692953E-3</v>
      </c>
      <c r="L28" s="52">
        <f t="shared" si="7"/>
        <v>0.25486917402371961</v>
      </c>
      <c r="N28" s="27">
        <f t="shared" si="0"/>
        <v>7.9824917641713036</v>
      </c>
      <c r="O28" s="152">
        <f t="shared" si="1"/>
        <v>8.4761492802729919</v>
      </c>
      <c r="P28" s="52">
        <f t="shared" si="8"/>
        <v>6.1842533720789496E-2</v>
      </c>
    </row>
    <row r="29" spans="1:16" ht="20.100000000000001" customHeight="1" x14ac:dyDescent="0.25">
      <c r="A29" s="8" t="s">
        <v>203</v>
      </c>
      <c r="B29" s="19">
        <v>1480.14</v>
      </c>
      <c r="C29" s="140">
        <v>974.64999999999986</v>
      </c>
      <c r="D29" s="247">
        <f t="shared" si="2"/>
        <v>4.3306822019681841E-3</v>
      </c>
      <c r="E29" s="215">
        <f t="shared" si="3"/>
        <v>2.7839486203023122E-3</v>
      </c>
      <c r="F29" s="52">
        <f>(C29-B29)/B29</f>
        <v>-0.34151499182509776</v>
      </c>
      <c r="H29" s="19">
        <v>1008.4840000000002</v>
      </c>
      <c r="I29" s="140">
        <v>693.51400000000001</v>
      </c>
      <c r="J29" s="247">
        <f t="shared" si="5"/>
        <v>5.590964760030767E-3</v>
      </c>
      <c r="K29" s="215">
        <f t="shared" si="6"/>
        <v>3.6837183244996172E-3</v>
      </c>
      <c r="L29" s="52">
        <f>(I29-H29)/H29</f>
        <v>-0.31232027478869284</v>
      </c>
      <c r="N29" s="27">
        <f t="shared" si="0"/>
        <v>6.813436566811248</v>
      </c>
      <c r="O29" s="152">
        <f t="shared" si="1"/>
        <v>7.1155183912173614</v>
      </c>
      <c r="P29" s="52">
        <f>(O29-N29)/N29</f>
        <v>4.4336190913932663E-2</v>
      </c>
    </row>
    <row r="30" spans="1:16" ht="20.100000000000001" customHeight="1" x14ac:dyDescent="0.25">
      <c r="A30" s="8" t="s">
        <v>206</v>
      </c>
      <c r="B30" s="19">
        <v>2077.6799999999998</v>
      </c>
      <c r="C30" s="140">
        <v>1293.7</v>
      </c>
      <c r="D30" s="247">
        <f t="shared" si="2"/>
        <v>6.0790004981861549E-3</v>
      </c>
      <c r="E30" s="215">
        <f t="shared" si="3"/>
        <v>3.6952694096189418E-3</v>
      </c>
      <c r="F30" s="52">
        <f t="shared" si="4"/>
        <v>-0.37733433444996334</v>
      </c>
      <c r="H30" s="19">
        <v>991.26200000000006</v>
      </c>
      <c r="I30" s="140">
        <v>654.71600000000001</v>
      </c>
      <c r="J30" s="247">
        <f t="shared" si="5"/>
        <v>5.495487196581818E-3</v>
      </c>
      <c r="K30" s="215">
        <f t="shared" si="6"/>
        <v>3.4776361061825589E-3</v>
      </c>
      <c r="L30" s="52">
        <f t="shared" si="7"/>
        <v>-0.33951266163738753</v>
      </c>
      <c r="N30" s="27">
        <f t="shared" si="0"/>
        <v>4.7710041969889501</v>
      </c>
      <c r="O30" s="152">
        <f t="shared" si="1"/>
        <v>5.0608023498492694</v>
      </c>
      <c r="P30" s="52">
        <f t="shared" si="8"/>
        <v>6.0741542219395886E-2</v>
      </c>
    </row>
    <row r="31" spans="1:16" ht="20.100000000000001" customHeight="1" x14ac:dyDescent="0.25">
      <c r="A31" s="8" t="s">
        <v>201</v>
      </c>
      <c r="B31" s="19">
        <v>1231.21</v>
      </c>
      <c r="C31" s="140">
        <v>1100.8000000000002</v>
      </c>
      <c r="D31" s="247">
        <f t="shared" si="2"/>
        <v>3.6023479089040546E-3</v>
      </c>
      <c r="E31" s="215">
        <f t="shared" si="3"/>
        <v>3.144278090831361E-3</v>
      </c>
      <c r="F31" s="52">
        <f t="shared" si="4"/>
        <v>-0.10592019233112129</v>
      </c>
      <c r="H31" s="19">
        <v>879.70300000000009</v>
      </c>
      <c r="I31" s="140">
        <v>631.8649999999999</v>
      </c>
      <c r="J31" s="247">
        <f t="shared" si="5"/>
        <v>4.8770119033056999E-3</v>
      </c>
      <c r="K31" s="215">
        <f t="shared" si="6"/>
        <v>3.3562591081217541E-3</v>
      </c>
      <c r="L31" s="52">
        <f t="shared" si="7"/>
        <v>-0.28172917450548668</v>
      </c>
      <c r="N31" s="27">
        <f t="shared" si="0"/>
        <v>7.145028061825359</v>
      </c>
      <c r="O31" s="152">
        <f t="shared" si="1"/>
        <v>5.7400526889534866</v>
      </c>
      <c r="P31" s="52">
        <f t="shared" si="8"/>
        <v>-0.19663678864725684</v>
      </c>
    </row>
    <row r="32" spans="1:16" ht="20.100000000000001" customHeight="1" thickBot="1" x14ac:dyDescent="0.3">
      <c r="A32" s="8" t="s">
        <v>17</v>
      </c>
      <c r="B32" s="19">
        <f>B33-SUM(B7:B31)</f>
        <v>13264.180000000109</v>
      </c>
      <c r="C32" s="140">
        <f>C33-SUM(C7:C31)</f>
        <v>11183.860000000102</v>
      </c>
      <c r="D32" s="247">
        <f t="shared" si="2"/>
        <v>3.8809131737337556E-2</v>
      </c>
      <c r="E32" s="215">
        <f t="shared" si="3"/>
        <v>3.1945099899096607E-2</v>
      </c>
      <c r="F32" s="52">
        <f t="shared" si="4"/>
        <v>-0.15683743736891309</v>
      </c>
      <c r="H32" s="19">
        <f>H33-SUM(H7:H31)</f>
        <v>9348.7369999999355</v>
      </c>
      <c r="I32" s="140">
        <f>I33-SUM(I7:I31)</f>
        <v>7891.9020000000892</v>
      </c>
      <c r="J32" s="247">
        <f t="shared" si="5"/>
        <v>5.1828744053247632E-2</v>
      </c>
      <c r="K32" s="215">
        <f t="shared" si="6"/>
        <v>4.1919188383443599E-2</v>
      </c>
      <c r="L32" s="52">
        <f t="shared" si="7"/>
        <v>-0.15583227980419775</v>
      </c>
      <c r="N32" s="27">
        <f t="shared" si="0"/>
        <v>7.0481077609018108</v>
      </c>
      <c r="O32" s="152">
        <f t="shared" si="1"/>
        <v>7.0565100063842152</v>
      </c>
      <c r="P32" s="52">
        <f t="shared" si="8"/>
        <v>1.1921278401863355E-3</v>
      </c>
    </row>
    <row r="33" spans="1:16" ht="26.25" customHeight="1" thickBot="1" x14ac:dyDescent="0.3">
      <c r="A33" s="12" t="s">
        <v>18</v>
      </c>
      <c r="B33" s="17">
        <v>341779.87000000011</v>
      </c>
      <c r="C33" s="145">
        <v>350096.26000000013</v>
      </c>
      <c r="D33" s="243">
        <f>SUM(D7:D32)</f>
        <v>1</v>
      </c>
      <c r="E33" s="244">
        <f>SUM(E7:E32)</f>
        <v>1</v>
      </c>
      <c r="F33" s="57">
        <f t="shared" si="4"/>
        <v>2.4332591618107909E-2</v>
      </c>
      <c r="G33" s="1"/>
      <c r="H33" s="17">
        <v>180377.45599999998</v>
      </c>
      <c r="I33" s="145">
        <v>188264.666</v>
      </c>
      <c r="J33" s="243">
        <f>SUM(J7:J32)</f>
        <v>0.99999999999999956</v>
      </c>
      <c r="K33" s="244">
        <f>SUM(K7:K32)</f>
        <v>1.0000000000000007</v>
      </c>
      <c r="L33" s="57">
        <f t="shared" si="7"/>
        <v>4.372614058821199E-2</v>
      </c>
      <c r="N33" s="29">
        <f t="shared" si="0"/>
        <v>5.2775915679293783</v>
      </c>
      <c r="O33" s="146">
        <f t="shared" si="1"/>
        <v>5.3775114878405139</v>
      </c>
      <c r="P33" s="57">
        <f t="shared" si="8"/>
        <v>1.8932863338331121E-2</v>
      </c>
    </row>
    <row r="35" spans="1:16" ht="15.75" thickBot="1" x14ac:dyDescent="0.3"/>
    <row r="36" spans="1:16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6" x14ac:dyDescent="0.25">
      <c r="A37" s="359"/>
      <c r="B37" s="353" t="str">
        <f>B5</f>
        <v>jan-ago</v>
      </c>
      <c r="C37" s="347"/>
      <c r="D37" s="353" t="str">
        <f>B5</f>
        <v>jan-ago</v>
      </c>
      <c r="E37" s="347"/>
      <c r="F37" s="131" t="str">
        <f>F5</f>
        <v>2023/2022</v>
      </c>
      <c r="H37" s="342" t="str">
        <f>B5</f>
        <v>jan-ago</v>
      </c>
      <c r="I37" s="347"/>
      <c r="J37" s="353" t="str">
        <f>B5</f>
        <v>jan-ago</v>
      </c>
      <c r="K37" s="343"/>
      <c r="L37" s="131" t="str">
        <f>L5</f>
        <v>2023/2022</v>
      </c>
      <c r="N37" s="342" t="str">
        <f>B5</f>
        <v>jan-ago</v>
      </c>
      <c r="O37" s="343"/>
      <c r="P37" s="131" t="str">
        <f>P5</f>
        <v>2023/2022</v>
      </c>
    </row>
    <row r="38" spans="1:16" ht="19.5" customHeight="1" thickBot="1" x14ac:dyDescent="0.3">
      <c r="A38" s="360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189</v>
      </c>
      <c r="B39" s="39">
        <v>108704.98000000001</v>
      </c>
      <c r="C39" s="147">
        <v>109985.09</v>
      </c>
      <c r="D39" s="247">
        <f t="shared" ref="D39:D61" si="12">B39/$B$62</f>
        <v>0.41411173274125573</v>
      </c>
      <c r="E39" s="246">
        <f t="shared" ref="E39:E61" si="13">C39/$C$62</f>
        <v>0.44603290181910793</v>
      </c>
      <c r="F39" s="52">
        <f>(C39-B39)/B39</f>
        <v>1.1776001430661097E-2</v>
      </c>
      <c r="H39" s="39">
        <v>43434.524000000005</v>
      </c>
      <c r="I39" s="147">
        <v>46210.993999999999</v>
      </c>
      <c r="J39" s="247">
        <f t="shared" ref="J39:J61" si="14">H39/$H$62</f>
        <v>0.38471664982713866</v>
      </c>
      <c r="K39" s="246">
        <f t="shared" ref="K39:K61" si="15">I39/$I$62</f>
        <v>0.42135868173609603</v>
      </c>
      <c r="L39" s="52">
        <f>(I39-H39)/H39</f>
        <v>6.3923113328005932E-2</v>
      </c>
      <c r="N39" s="27">
        <f t="shared" ref="N39:N62" si="16">(H39/B39)*10</f>
        <v>3.9956333187311199</v>
      </c>
      <c r="O39" s="151">
        <f t="shared" ref="O39:O62" si="17">(I39/C39)*10</f>
        <v>4.2015689581196867</v>
      </c>
      <c r="P39" s="61">
        <f t="shared" si="8"/>
        <v>5.1540174726034428E-2</v>
      </c>
    </row>
    <row r="40" spans="1:16" ht="20.100000000000001" customHeight="1" x14ac:dyDescent="0.25">
      <c r="A40" s="38" t="s">
        <v>191</v>
      </c>
      <c r="B40" s="19">
        <v>51290.62</v>
      </c>
      <c r="C40" s="140">
        <v>42846.28</v>
      </c>
      <c r="D40" s="247">
        <f t="shared" si="12"/>
        <v>0.19539166946696743</v>
      </c>
      <c r="E40" s="215">
        <f t="shared" si="13"/>
        <v>0.17375855764225867</v>
      </c>
      <c r="F40" s="52">
        <f t="shared" ref="F40:F62" si="18">(C40-B40)/B40</f>
        <v>-0.16463712078348836</v>
      </c>
      <c r="H40" s="19">
        <v>20581.862999999998</v>
      </c>
      <c r="I40" s="140">
        <v>18362.539999999997</v>
      </c>
      <c r="J40" s="247">
        <f t="shared" si="14"/>
        <v>0.18230164973285168</v>
      </c>
      <c r="K40" s="215">
        <f t="shared" si="15"/>
        <v>0.16743235706477838</v>
      </c>
      <c r="L40" s="52">
        <f t="shared" ref="L40:L62" si="19">(I40-H40)/H40</f>
        <v>-0.1078290628987279</v>
      </c>
      <c r="N40" s="27">
        <f t="shared" si="16"/>
        <v>4.0127927874531437</v>
      </c>
      <c r="O40" s="152">
        <f t="shared" si="17"/>
        <v>4.2856789434228588</v>
      </c>
      <c r="P40" s="52">
        <f t="shared" si="8"/>
        <v>6.800404865732218E-2</v>
      </c>
    </row>
    <row r="41" spans="1:16" ht="20.100000000000001" customHeight="1" x14ac:dyDescent="0.25">
      <c r="A41" s="38" t="s">
        <v>192</v>
      </c>
      <c r="B41" s="19">
        <v>45586.22</v>
      </c>
      <c r="C41" s="140">
        <v>40099.409999999996</v>
      </c>
      <c r="D41" s="247">
        <f t="shared" si="12"/>
        <v>0.17366075181950344</v>
      </c>
      <c r="E41" s="215">
        <f t="shared" si="13"/>
        <v>0.16261891683258298</v>
      </c>
      <c r="F41" s="52">
        <f t="shared" si="18"/>
        <v>-0.12036115299755068</v>
      </c>
      <c r="H41" s="19">
        <v>18561.677</v>
      </c>
      <c r="I41" s="140">
        <v>16543.14</v>
      </c>
      <c r="J41" s="247">
        <f t="shared" si="14"/>
        <v>0.16440806835165162</v>
      </c>
      <c r="K41" s="215">
        <f t="shared" si="15"/>
        <v>0.150842798624407</v>
      </c>
      <c r="L41" s="52">
        <f t="shared" si="19"/>
        <v>-0.10874755551451522</v>
      </c>
      <c r="N41" s="27">
        <f t="shared" si="16"/>
        <v>4.0717736631815491</v>
      </c>
      <c r="O41" s="152">
        <f t="shared" si="17"/>
        <v>4.1255320215434592</v>
      </c>
      <c r="P41" s="52">
        <f t="shared" si="8"/>
        <v>1.3202688265316082E-2</v>
      </c>
    </row>
    <row r="42" spans="1:16" ht="20.100000000000001" customHeight="1" x14ac:dyDescent="0.25">
      <c r="A42" s="38" t="s">
        <v>190</v>
      </c>
      <c r="B42" s="19">
        <v>19070.579999999998</v>
      </c>
      <c r="C42" s="140">
        <v>19029.800000000003</v>
      </c>
      <c r="D42" s="247">
        <f t="shared" si="12"/>
        <v>7.2649394058862213E-2</v>
      </c>
      <c r="E42" s="215">
        <f t="shared" si="13"/>
        <v>7.7173341541451307E-2</v>
      </c>
      <c r="F42" s="52">
        <f t="shared" si="18"/>
        <v>-2.1383722991117839E-3</v>
      </c>
      <c r="H42" s="19">
        <v>8907.9369999999999</v>
      </c>
      <c r="I42" s="140">
        <v>8777.01</v>
      </c>
      <c r="J42" s="247">
        <f t="shared" si="14"/>
        <v>7.8901099031526437E-2</v>
      </c>
      <c r="K42" s="215">
        <f t="shared" si="15"/>
        <v>8.003007602875914E-2</v>
      </c>
      <c r="L42" s="52">
        <f t="shared" si="19"/>
        <v>-1.4697791419045699E-2</v>
      </c>
      <c r="N42" s="27">
        <f t="shared" si="16"/>
        <v>4.6710362243833172</v>
      </c>
      <c r="O42" s="152">
        <f t="shared" si="17"/>
        <v>4.6122450052023662</v>
      </c>
      <c r="P42" s="52">
        <f t="shared" si="8"/>
        <v>-1.2586333386595126E-2</v>
      </c>
    </row>
    <row r="43" spans="1:16" ht="20.100000000000001" customHeight="1" x14ac:dyDescent="0.25">
      <c r="A43" s="38" t="s">
        <v>196</v>
      </c>
      <c r="B43" s="19">
        <v>9241.5099999999984</v>
      </c>
      <c r="C43" s="140">
        <v>8724.3700000000008</v>
      </c>
      <c r="D43" s="247">
        <f t="shared" si="12"/>
        <v>3.5205541818283219E-2</v>
      </c>
      <c r="E43" s="215">
        <f t="shared" si="13"/>
        <v>3.5380759952495115E-2</v>
      </c>
      <c r="F43" s="52">
        <f t="shared" si="18"/>
        <v>-5.5958387752650558E-2</v>
      </c>
      <c r="H43" s="19">
        <v>6784.5370000000003</v>
      </c>
      <c r="I43" s="140">
        <v>6227.793999999999</v>
      </c>
      <c r="J43" s="247">
        <f t="shared" si="14"/>
        <v>6.0093310686868948E-2</v>
      </c>
      <c r="K43" s="215">
        <f t="shared" si="15"/>
        <v>5.6785947299985977E-2</v>
      </c>
      <c r="L43" s="52">
        <f t="shared" si="19"/>
        <v>-8.2060573919782775E-2</v>
      </c>
      <c r="N43" s="27">
        <f t="shared" si="16"/>
        <v>7.3413727843177154</v>
      </c>
      <c r="O43" s="152">
        <f t="shared" si="17"/>
        <v>7.1383882159972565</v>
      </c>
      <c r="P43" s="52">
        <f t="shared" si="8"/>
        <v>-2.7649402132808833E-2</v>
      </c>
    </row>
    <row r="44" spans="1:16" ht="20.100000000000001" customHeight="1" x14ac:dyDescent="0.25">
      <c r="A44" s="38" t="s">
        <v>195</v>
      </c>
      <c r="B44" s="19">
        <v>8586.5400000000009</v>
      </c>
      <c r="C44" s="140">
        <v>7761.77</v>
      </c>
      <c r="D44" s="247">
        <f t="shared" si="12"/>
        <v>3.2710432931886857E-2</v>
      </c>
      <c r="E44" s="215">
        <f t="shared" si="13"/>
        <v>3.1477037445280062E-2</v>
      </c>
      <c r="F44" s="52">
        <f t="shared" si="18"/>
        <v>-9.6053823775350766E-2</v>
      </c>
      <c r="H44" s="19">
        <v>3842.4859999999999</v>
      </c>
      <c r="I44" s="140">
        <v>3688.9849999999997</v>
      </c>
      <c r="J44" s="247">
        <f t="shared" si="14"/>
        <v>3.4034408686686252E-2</v>
      </c>
      <c r="K44" s="215">
        <f t="shared" si="15"/>
        <v>3.3636711137272492E-2</v>
      </c>
      <c r="L44" s="52">
        <f t="shared" si="19"/>
        <v>-3.994835635055019E-2</v>
      </c>
      <c r="N44" s="27">
        <f t="shared" si="16"/>
        <v>4.4750108891357865</v>
      </c>
      <c r="O44" s="152">
        <f t="shared" si="17"/>
        <v>4.7527625786386345</v>
      </c>
      <c r="P44" s="52">
        <f t="shared" si="8"/>
        <v>6.2067265618763079E-2</v>
      </c>
    </row>
    <row r="45" spans="1:16" ht="20.100000000000001" customHeight="1" x14ac:dyDescent="0.25">
      <c r="A45" s="38" t="s">
        <v>199</v>
      </c>
      <c r="B45" s="19">
        <v>4207.54</v>
      </c>
      <c r="C45" s="140">
        <v>3478.0799999999995</v>
      </c>
      <c r="D45" s="247">
        <f t="shared" si="12"/>
        <v>1.6028627943063353E-2</v>
      </c>
      <c r="E45" s="215">
        <f t="shared" si="13"/>
        <v>1.4104985640862799E-2</v>
      </c>
      <c r="F45" s="52">
        <f t="shared" si="18"/>
        <v>-0.17336971246856844</v>
      </c>
      <c r="H45" s="19">
        <v>2195.951</v>
      </c>
      <c r="I45" s="140">
        <v>1803.0299999999997</v>
      </c>
      <c r="J45" s="247">
        <f t="shared" si="14"/>
        <v>1.945040106585616E-2</v>
      </c>
      <c r="K45" s="215">
        <f t="shared" si="15"/>
        <v>1.64402943578888E-2</v>
      </c>
      <c r="L45" s="52">
        <f t="shared" si="19"/>
        <v>-0.17892976664779872</v>
      </c>
      <c r="N45" s="27">
        <f t="shared" si="16"/>
        <v>5.2190852612215206</v>
      </c>
      <c r="O45" s="152">
        <f t="shared" si="17"/>
        <v>5.1839808170024835</v>
      </c>
      <c r="P45" s="52">
        <f t="shared" si="8"/>
        <v>-6.7261679896030253E-3</v>
      </c>
    </row>
    <row r="46" spans="1:16" ht="20.100000000000001" customHeight="1" x14ac:dyDescent="0.25">
      <c r="A46" s="38" t="s">
        <v>193</v>
      </c>
      <c r="B46" s="19">
        <v>4185.7799999999988</v>
      </c>
      <c r="C46" s="140">
        <v>4589.07</v>
      </c>
      <c r="D46" s="247">
        <f t="shared" si="12"/>
        <v>1.5945733200757616E-2</v>
      </c>
      <c r="E46" s="215">
        <f t="shared" si="13"/>
        <v>1.8610488101169109E-2</v>
      </c>
      <c r="F46" s="52">
        <f t="shared" si="18"/>
        <v>9.634763413270668E-2</v>
      </c>
      <c r="H46" s="19">
        <v>1534.3759999999997</v>
      </c>
      <c r="I46" s="140">
        <v>1740.4480000000001</v>
      </c>
      <c r="J46" s="247">
        <f t="shared" si="14"/>
        <v>1.3590571276783547E-2</v>
      </c>
      <c r="K46" s="215">
        <f t="shared" si="15"/>
        <v>1.5869662420813214E-2</v>
      </c>
      <c r="L46" s="52">
        <f t="shared" si="19"/>
        <v>0.13430345625844015</v>
      </c>
      <c r="N46" s="27">
        <f t="shared" si="16"/>
        <v>3.6656871598602891</v>
      </c>
      <c r="O46" s="152">
        <f t="shared" si="17"/>
        <v>3.7925941421682392</v>
      </c>
      <c r="P46" s="52">
        <f t="shared" si="8"/>
        <v>3.4620243565134698E-2</v>
      </c>
    </row>
    <row r="47" spans="1:16" ht="20.100000000000001" customHeight="1" x14ac:dyDescent="0.25">
      <c r="A47" s="38" t="s">
        <v>194</v>
      </c>
      <c r="B47" s="19">
        <v>1558</v>
      </c>
      <c r="C47" s="140">
        <v>1544.3899999999999</v>
      </c>
      <c r="D47" s="247">
        <f t="shared" si="12"/>
        <v>5.9352025970739923E-3</v>
      </c>
      <c r="E47" s="215">
        <f t="shared" si="13"/>
        <v>6.2631103292310987E-3</v>
      </c>
      <c r="F47" s="52">
        <f t="shared" si="18"/>
        <v>-8.7355584082157434E-3</v>
      </c>
      <c r="H47" s="19">
        <v>902.08799999999997</v>
      </c>
      <c r="I47" s="140">
        <v>945.87400000000002</v>
      </c>
      <c r="J47" s="247">
        <f t="shared" si="14"/>
        <v>7.990147957170287E-3</v>
      </c>
      <c r="K47" s="215">
        <f t="shared" si="15"/>
        <v>8.6246191053247663E-3</v>
      </c>
      <c r="L47" s="52">
        <f t="shared" si="19"/>
        <v>4.8538501786965421E-2</v>
      </c>
      <c r="N47" s="27">
        <f t="shared" si="16"/>
        <v>5.7900385109114252</v>
      </c>
      <c r="O47" s="152">
        <f t="shared" si="17"/>
        <v>6.1245799312349867</v>
      </c>
      <c r="P47" s="52">
        <f t="shared" si="8"/>
        <v>5.7778790191656333E-2</v>
      </c>
    </row>
    <row r="48" spans="1:16" ht="20.100000000000001" customHeight="1" x14ac:dyDescent="0.25">
      <c r="A48" s="38" t="s">
        <v>198</v>
      </c>
      <c r="B48" s="19">
        <v>1386.8600000000001</v>
      </c>
      <c r="C48" s="140">
        <v>1486.0600000000002</v>
      </c>
      <c r="D48" s="247">
        <f t="shared" si="12"/>
        <v>5.2832445916418721E-3</v>
      </c>
      <c r="E48" s="215">
        <f t="shared" si="13"/>
        <v>6.026559182497406E-3</v>
      </c>
      <c r="F48" s="52">
        <f t="shared" si="18"/>
        <v>7.1528488816463121E-2</v>
      </c>
      <c r="H48" s="19">
        <v>777.24</v>
      </c>
      <c r="I48" s="140">
        <v>855.51700000000005</v>
      </c>
      <c r="J48" s="247">
        <f t="shared" si="14"/>
        <v>6.8843201530571678E-3</v>
      </c>
      <c r="K48" s="215">
        <f t="shared" si="15"/>
        <v>7.8007306080198078E-3</v>
      </c>
      <c r="L48" s="52">
        <f t="shared" si="19"/>
        <v>0.10071149194585977</v>
      </c>
      <c r="N48" s="27">
        <f t="shared" si="16"/>
        <v>5.6043147830350568</v>
      </c>
      <c r="O48" s="152">
        <f t="shared" si="17"/>
        <v>5.7569479025073012</v>
      </c>
      <c r="P48" s="52">
        <f t="shared" si="8"/>
        <v>2.7234929760598634E-2</v>
      </c>
    </row>
    <row r="49" spans="1:16" ht="20.100000000000001" customHeight="1" x14ac:dyDescent="0.25">
      <c r="A49" s="38" t="s">
        <v>200</v>
      </c>
      <c r="B49" s="19">
        <v>1124.75</v>
      </c>
      <c r="C49" s="140">
        <v>1135.29</v>
      </c>
      <c r="D49" s="247">
        <f t="shared" si="12"/>
        <v>4.2847362779582622E-3</v>
      </c>
      <c r="E49" s="215">
        <f t="shared" si="13"/>
        <v>4.6040485406359626E-3</v>
      </c>
      <c r="F49" s="52">
        <f t="shared" si="18"/>
        <v>9.3709713269615139E-3</v>
      </c>
      <c r="H49" s="19">
        <v>736.7170000000001</v>
      </c>
      <c r="I49" s="140">
        <v>803.45699999999988</v>
      </c>
      <c r="J49" s="247">
        <f t="shared" si="14"/>
        <v>6.5253920155934056E-3</v>
      </c>
      <c r="K49" s="215">
        <f t="shared" si="15"/>
        <v>7.32603982402193E-3</v>
      </c>
      <c r="L49" s="52">
        <f t="shared" si="19"/>
        <v>9.0591095359547527E-2</v>
      </c>
      <c r="N49" s="27">
        <f t="shared" si="16"/>
        <v>6.550051122471662</v>
      </c>
      <c r="O49" s="152">
        <f t="shared" si="17"/>
        <v>7.0771080516872331</v>
      </c>
      <c r="P49" s="52">
        <f t="shared" si="8"/>
        <v>8.0466078716143849E-2</v>
      </c>
    </row>
    <row r="50" spans="1:16" ht="20.100000000000001" customHeight="1" x14ac:dyDescent="0.25">
      <c r="A50" s="38" t="s">
        <v>203</v>
      </c>
      <c r="B50" s="19">
        <v>1480.14</v>
      </c>
      <c r="C50" s="140">
        <v>974.64999999999986</v>
      </c>
      <c r="D50" s="247">
        <f t="shared" si="12"/>
        <v>5.6385948472612961E-3</v>
      </c>
      <c r="E50" s="215">
        <f t="shared" si="13"/>
        <v>3.9525900079546558E-3</v>
      </c>
      <c r="F50" s="52">
        <f t="shared" si="18"/>
        <v>-0.34151499182509776</v>
      </c>
      <c r="H50" s="19">
        <v>1008.4840000000002</v>
      </c>
      <c r="I50" s="140">
        <v>693.51400000000001</v>
      </c>
      <c r="J50" s="247">
        <f t="shared" si="14"/>
        <v>8.932539145226322E-3</v>
      </c>
      <c r="K50" s="215">
        <f t="shared" si="15"/>
        <v>6.3235632803208455E-3</v>
      </c>
      <c r="L50" s="52">
        <f t="shared" si="19"/>
        <v>-0.31232027478869284</v>
      </c>
      <c r="N50" s="27">
        <f t="shared" si="16"/>
        <v>6.813436566811248</v>
      </c>
      <c r="O50" s="152">
        <f t="shared" si="17"/>
        <v>7.1155183912173614</v>
      </c>
      <c r="P50" s="52">
        <f t="shared" si="8"/>
        <v>4.4336190913932663E-2</v>
      </c>
    </row>
    <row r="51" spans="1:16" ht="20.100000000000001" customHeight="1" x14ac:dyDescent="0.25">
      <c r="A51" s="38" t="s">
        <v>206</v>
      </c>
      <c r="B51" s="19">
        <v>2077.6799999999998</v>
      </c>
      <c r="C51" s="140">
        <v>1293.7</v>
      </c>
      <c r="D51" s="247">
        <f t="shared" si="12"/>
        <v>7.9149240897873497E-3</v>
      </c>
      <c r="E51" s="215">
        <f t="shared" si="13"/>
        <v>5.2464635441347544E-3</v>
      </c>
      <c r="F51" s="52">
        <f t="shared" si="18"/>
        <v>-0.37733433444996334</v>
      </c>
      <c r="H51" s="19">
        <v>991.26200000000006</v>
      </c>
      <c r="I51" s="140">
        <v>654.71600000000001</v>
      </c>
      <c r="J51" s="247">
        <f t="shared" si="14"/>
        <v>8.7799971225873026E-3</v>
      </c>
      <c r="K51" s="215">
        <f t="shared" si="15"/>
        <v>5.9697973748742529E-3</v>
      </c>
      <c r="L51" s="52">
        <f t="shared" si="19"/>
        <v>-0.33951266163738753</v>
      </c>
      <c r="N51" s="27">
        <f t="shared" si="16"/>
        <v>4.7710041969889501</v>
      </c>
      <c r="O51" s="152">
        <f t="shared" si="17"/>
        <v>5.0608023498492694</v>
      </c>
      <c r="P51" s="52">
        <f t="shared" si="8"/>
        <v>6.0741542219395886E-2</v>
      </c>
    </row>
    <row r="52" spans="1:16" ht="20.100000000000001" customHeight="1" x14ac:dyDescent="0.25">
      <c r="A52" s="38" t="s">
        <v>201</v>
      </c>
      <c r="B52" s="19">
        <v>1231.21</v>
      </c>
      <c r="C52" s="140">
        <v>1100.8000000000002</v>
      </c>
      <c r="D52" s="247">
        <f t="shared" si="12"/>
        <v>4.6902957570882347E-3</v>
      </c>
      <c r="E52" s="215">
        <f t="shared" si="13"/>
        <v>4.4641779928758897E-3</v>
      </c>
      <c r="F52" s="52">
        <f t="shared" si="18"/>
        <v>-0.10592019233112129</v>
      </c>
      <c r="H52" s="19">
        <v>879.70300000000009</v>
      </c>
      <c r="I52" s="140">
        <v>631.8649999999999</v>
      </c>
      <c r="J52" s="247">
        <f t="shared" si="14"/>
        <v>7.7918752143544467E-3</v>
      </c>
      <c r="K52" s="215">
        <f t="shared" si="15"/>
        <v>5.7614385753134477E-3</v>
      </c>
      <c r="L52" s="52">
        <f t="shared" si="19"/>
        <v>-0.28172917450548668</v>
      </c>
      <c r="N52" s="27">
        <f t="shared" si="16"/>
        <v>7.145028061825359</v>
      </c>
      <c r="O52" s="152">
        <f t="shared" si="17"/>
        <v>5.7400526889534866</v>
      </c>
      <c r="P52" s="52">
        <f t="shared" si="8"/>
        <v>-0.19663678864725684</v>
      </c>
    </row>
    <row r="53" spans="1:16" ht="20.100000000000001" customHeight="1" x14ac:dyDescent="0.25">
      <c r="A53" s="38" t="s">
        <v>197</v>
      </c>
      <c r="B53" s="19">
        <v>482.28</v>
      </c>
      <c r="C53" s="140">
        <v>531.24</v>
      </c>
      <c r="D53" s="247">
        <f t="shared" si="12"/>
        <v>1.8372461543753817E-3</v>
      </c>
      <c r="E53" s="215">
        <f t="shared" si="13"/>
        <v>2.1543876425648505E-3</v>
      </c>
      <c r="F53" s="52">
        <f t="shared" si="18"/>
        <v>0.10151779049514813</v>
      </c>
      <c r="H53" s="19">
        <v>405.762</v>
      </c>
      <c r="I53" s="140">
        <v>389.79399999999993</v>
      </c>
      <c r="J53" s="247">
        <f t="shared" si="14"/>
        <v>3.5939935077257765E-3</v>
      </c>
      <c r="K53" s="215">
        <f t="shared" si="15"/>
        <v>3.5541993749071874E-3</v>
      </c>
      <c r="L53" s="52">
        <f t="shared" si="19"/>
        <v>-3.9353118330450056E-2</v>
      </c>
      <c r="N53" s="27">
        <f t="shared" si="16"/>
        <v>8.4134112963423746</v>
      </c>
      <c r="O53" s="152">
        <f t="shared" si="17"/>
        <v>7.3374369399894572</v>
      </c>
      <c r="P53" s="52">
        <f t="shared" si="8"/>
        <v>-0.12788800148409288</v>
      </c>
    </row>
    <row r="54" spans="1:16" ht="20.100000000000001" customHeight="1" x14ac:dyDescent="0.25">
      <c r="A54" s="38" t="s">
        <v>209</v>
      </c>
      <c r="B54" s="19">
        <v>369.87999999999994</v>
      </c>
      <c r="C54" s="140">
        <v>440.79</v>
      </c>
      <c r="D54" s="247">
        <f t="shared" si="12"/>
        <v>1.4090582391564363E-3</v>
      </c>
      <c r="E54" s="215">
        <f t="shared" si="13"/>
        <v>1.7875772324489128E-3</v>
      </c>
      <c r="F54" s="52">
        <f t="shared" si="18"/>
        <v>0.19171082513247564</v>
      </c>
      <c r="H54" s="19">
        <v>189.62299999999999</v>
      </c>
      <c r="I54" s="140">
        <v>248.79</v>
      </c>
      <c r="J54" s="247">
        <f t="shared" si="14"/>
        <v>1.6795654371663312E-3</v>
      </c>
      <c r="K54" s="215">
        <f t="shared" si="15"/>
        <v>2.2685040367044114E-3</v>
      </c>
      <c r="L54" s="52">
        <f t="shared" si="19"/>
        <v>0.31202438522753045</v>
      </c>
      <c r="N54" s="27">
        <f t="shared" si="16"/>
        <v>5.1266086298258902</v>
      </c>
      <c r="O54" s="152">
        <f t="shared" si="17"/>
        <v>5.6441843054515752</v>
      </c>
      <c r="P54" s="52">
        <f t="shared" si="8"/>
        <v>0.1009586869211163</v>
      </c>
    </row>
    <row r="55" spans="1:16" ht="20.100000000000001" customHeight="1" x14ac:dyDescent="0.25">
      <c r="A55" s="38" t="s">
        <v>205</v>
      </c>
      <c r="B55" s="19">
        <v>652.59</v>
      </c>
      <c r="C55" s="140">
        <v>392.84000000000003</v>
      </c>
      <c r="D55" s="247">
        <f t="shared" si="12"/>
        <v>2.4860422739566858E-3</v>
      </c>
      <c r="E55" s="215">
        <f t="shared" si="13"/>
        <v>1.593121078053565E-3</v>
      </c>
      <c r="F55" s="52">
        <f t="shared" si="18"/>
        <v>-0.39802939058214193</v>
      </c>
      <c r="H55" s="19">
        <v>333.43799999999993</v>
      </c>
      <c r="I55" s="140">
        <v>242.69099999999997</v>
      </c>
      <c r="J55" s="247">
        <f t="shared" si="14"/>
        <v>2.953391414743291E-3</v>
      </c>
      <c r="K55" s="215">
        <f t="shared" si="15"/>
        <v>2.2128924521557548E-3</v>
      </c>
      <c r="L55" s="52">
        <f t="shared" si="19"/>
        <v>-0.27215554315944784</v>
      </c>
      <c r="N55" s="27">
        <f t="shared" si="16"/>
        <v>5.109456166965475</v>
      </c>
      <c r="O55" s="152">
        <f t="shared" si="17"/>
        <v>6.1778586701965166</v>
      </c>
      <c r="P55" s="52">
        <f t="shared" si="8"/>
        <v>0.20910297853980217</v>
      </c>
    </row>
    <row r="56" spans="1:16" ht="20.100000000000001" customHeight="1" x14ac:dyDescent="0.25">
      <c r="A56" s="38" t="s">
        <v>204</v>
      </c>
      <c r="B56" s="19">
        <v>196.89000000000001</v>
      </c>
      <c r="C56" s="140">
        <v>312.36</v>
      </c>
      <c r="D56" s="247">
        <f t="shared" si="12"/>
        <v>7.5005265682791939E-4</v>
      </c>
      <c r="E56" s="215">
        <f t="shared" si="13"/>
        <v>1.2667429486325516E-3</v>
      </c>
      <c r="F56" s="52">
        <f t="shared" si="18"/>
        <v>0.58646960231601397</v>
      </c>
      <c r="H56" s="19">
        <v>135.01600000000002</v>
      </c>
      <c r="I56" s="140">
        <v>221.61399999999998</v>
      </c>
      <c r="J56" s="247">
        <f t="shared" si="14"/>
        <v>1.1958897763691611E-3</v>
      </c>
      <c r="K56" s="215">
        <f t="shared" si="15"/>
        <v>2.0207092471168911E-3</v>
      </c>
      <c r="L56" s="52">
        <f t="shared" si="19"/>
        <v>0.64139064999703699</v>
      </c>
      <c r="N56" s="27">
        <f t="shared" ref="N56" si="20">(H56/B56)*10</f>
        <v>6.8574330844634073</v>
      </c>
      <c r="O56" s="152">
        <f t="shared" ref="O56" si="21">(I56/C56)*10</f>
        <v>7.094826482264053</v>
      </c>
      <c r="P56" s="52">
        <f t="shared" ref="P56" si="22">(O56-N56)/N56</f>
        <v>3.461840529490514E-2</v>
      </c>
    </row>
    <row r="57" spans="1:16" ht="20.100000000000001" customHeight="1" x14ac:dyDescent="0.25">
      <c r="A57" s="38" t="s">
        <v>207</v>
      </c>
      <c r="B57" s="19">
        <v>275.78000000000003</v>
      </c>
      <c r="C57" s="140">
        <v>207.85000000000002</v>
      </c>
      <c r="D57" s="247">
        <f t="shared" si="12"/>
        <v>1.0505841926964478E-3</v>
      </c>
      <c r="E57" s="215">
        <f t="shared" si="13"/>
        <v>8.4291369532999056E-4</v>
      </c>
      <c r="F57" s="52">
        <f t="shared" si="18"/>
        <v>-0.24631953006019291</v>
      </c>
      <c r="H57" s="19">
        <v>161.261</v>
      </c>
      <c r="I57" s="140">
        <v>107.273</v>
      </c>
      <c r="J57" s="247">
        <f t="shared" si="14"/>
        <v>1.4283520562530904E-3</v>
      </c>
      <c r="K57" s="215">
        <f t="shared" si="15"/>
        <v>9.78131088586327E-4</v>
      </c>
      <c r="L57" s="52">
        <f t="shared" si="19"/>
        <v>-0.33478646417918778</v>
      </c>
      <c r="N57" s="27">
        <f t="shared" ref="N57:N60" si="23">(H57/B57)*10</f>
        <v>5.8474508666328227</v>
      </c>
      <c r="O57" s="152">
        <f t="shared" ref="O57:O60" si="24">(I57/C57)*10</f>
        <v>5.1610777002646131</v>
      </c>
      <c r="P57" s="52">
        <f t="shared" ref="P57:P60" si="25">(O57-N57)/N57</f>
        <v>-0.11737989459387257</v>
      </c>
    </row>
    <row r="58" spans="1:16" ht="20.100000000000001" customHeight="1" x14ac:dyDescent="0.25">
      <c r="A58" s="38" t="s">
        <v>210</v>
      </c>
      <c r="B58" s="19">
        <v>101.22999999999999</v>
      </c>
      <c r="C58" s="140">
        <v>180.26999999999995</v>
      </c>
      <c r="D58" s="247">
        <f t="shared" si="12"/>
        <v>3.8563578876880624E-4</v>
      </c>
      <c r="E58" s="215">
        <f t="shared" si="13"/>
        <v>7.3106592185295815E-4</v>
      </c>
      <c r="F58" s="52">
        <f t="shared" si="18"/>
        <v>0.78079620665810501</v>
      </c>
      <c r="H58" s="19">
        <v>72.551999999999992</v>
      </c>
      <c r="I58" s="140">
        <v>103.28399999999999</v>
      </c>
      <c r="J58" s="247">
        <f t="shared" si="14"/>
        <v>6.4262157859168803E-4</v>
      </c>
      <c r="K58" s="215">
        <f t="shared" si="15"/>
        <v>9.4175879628191812E-4</v>
      </c>
      <c r="L58" s="52">
        <f t="shared" si="19"/>
        <v>0.42358584187892823</v>
      </c>
      <c r="N58" s="27">
        <f t="shared" ref="N58:N59" si="26">(H58/B58)*10</f>
        <v>7.1670453422898355</v>
      </c>
      <c r="O58" s="152">
        <f t="shared" ref="O58:O59" si="27">(I58/C58)*10</f>
        <v>5.7294058911632559</v>
      </c>
      <c r="P58" s="52">
        <f t="shared" ref="P58:P59" si="28">(O58-N58)/N58</f>
        <v>-0.20059025476560763</v>
      </c>
    </row>
    <row r="59" spans="1:16" ht="20.100000000000001" customHeight="1" x14ac:dyDescent="0.25">
      <c r="A59" s="38" t="s">
        <v>231</v>
      </c>
      <c r="B59" s="19">
        <v>190.98000000000002</v>
      </c>
      <c r="C59" s="140">
        <v>121.55999999999999</v>
      </c>
      <c r="D59" s="247">
        <f t="shared" si="12"/>
        <v>7.2753850576969903E-4</v>
      </c>
      <c r="E59" s="215">
        <f t="shared" si="13"/>
        <v>4.929737253034093E-4</v>
      </c>
      <c r="F59" s="52">
        <f t="shared" ref="F59:F60" si="29">(C59-B59)/B59</f>
        <v>-0.36349355953502999</v>
      </c>
      <c r="H59" s="19">
        <v>133.05099999999999</v>
      </c>
      <c r="I59" s="140">
        <v>93.448000000000008</v>
      </c>
      <c r="J59" s="247">
        <f t="shared" si="14"/>
        <v>1.178484999079318E-3</v>
      </c>
      <c r="K59" s="215">
        <f t="shared" si="15"/>
        <v>8.5207269272058309E-4</v>
      </c>
      <c r="L59" s="52">
        <f t="shared" ref="L59:L60" si="30">(I59-H59)/H59</f>
        <v>-0.29765277976114413</v>
      </c>
      <c r="N59" s="27">
        <f t="shared" si="26"/>
        <v>6.9667504450727815</v>
      </c>
      <c r="O59" s="152">
        <f t="shared" si="27"/>
        <v>7.6873971701217521</v>
      </c>
      <c r="P59" s="52">
        <f t="shared" si="28"/>
        <v>0.1034408697039875</v>
      </c>
    </row>
    <row r="60" spans="1:16" ht="20.100000000000001" customHeight="1" x14ac:dyDescent="0.25">
      <c r="A60" s="38" t="s">
        <v>202</v>
      </c>
      <c r="B60" s="19">
        <v>148.04000000000002</v>
      </c>
      <c r="C60" s="140">
        <v>48.680000000000007</v>
      </c>
      <c r="D60" s="247">
        <f t="shared" si="12"/>
        <v>5.6395853175278171E-4</v>
      </c>
      <c r="E60" s="215">
        <f t="shared" si="13"/>
        <v>1.9741659219948973E-4</v>
      </c>
      <c r="F60" s="52">
        <f t="shared" si="29"/>
        <v>-0.67116995406646851</v>
      </c>
      <c r="H60" s="19">
        <v>58.262999999999998</v>
      </c>
      <c r="I60" s="140">
        <v>75.293000000000006</v>
      </c>
      <c r="J60" s="247">
        <f t="shared" si="14"/>
        <v>5.1605828968860298E-4</v>
      </c>
      <c r="K60" s="215">
        <f t="shared" si="15"/>
        <v>6.8653271608820794E-4</v>
      </c>
      <c r="L60" s="52">
        <f t="shared" si="30"/>
        <v>0.29229528173969771</v>
      </c>
      <c r="N60" s="27">
        <f t="shared" si="23"/>
        <v>3.9356255066198322</v>
      </c>
      <c r="O60" s="152">
        <f t="shared" si="24"/>
        <v>15.466926869350861</v>
      </c>
      <c r="P60" s="52">
        <f t="shared" si="25"/>
        <v>2.9299793243374039</v>
      </c>
    </row>
    <row r="61" spans="1:16" ht="20.100000000000001" customHeight="1" thickBot="1" x14ac:dyDescent="0.3">
      <c r="A61" s="8" t="s">
        <v>17</v>
      </c>
      <c r="B61" s="19">
        <f>B62-SUM(B39:B60)</f>
        <v>351.48999999993248</v>
      </c>
      <c r="C61" s="140">
        <f>C62-SUM(C39:C60)</f>
        <v>300.80000000001746</v>
      </c>
      <c r="D61" s="247">
        <f t="shared" si="12"/>
        <v>1.3390015153049658E-3</v>
      </c>
      <c r="E61" s="215">
        <f t="shared" si="13"/>
        <v>1.2198625910766218E-3</v>
      </c>
      <c r="F61" s="52">
        <f t="shared" ref="F61" si="31">(C61-B61)/B61</f>
        <v>-0.14421462914997513</v>
      </c>
      <c r="H61" s="19">
        <f>H62-SUM(H39:H60)</f>
        <v>272.22599999998056</v>
      </c>
      <c r="I61" s="140">
        <f>I62-SUM(I39:I60)</f>
        <v>250.32300000001851</v>
      </c>
      <c r="J61" s="247">
        <f t="shared" si="14"/>
        <v>2.4112126730302182E-3</v>
      </c>
      <c r="K61" s="215">
        <f t="shared" si="15"/>
        <v>2.2824821575626046E-3</v>
      </c>
      <c r="L61" s="52">
        <f t="shared" ref="L61" si="32">(I61-H61)/H61</f>
        <v>-8.0458883427606515E-2</v>
      </c>
      <c r="N61" s="27">
        <f t="shared" si="16"/>
        <v>7.7449145068147836</v>
      </c>
      <c r="O61" s="152">
        <f t="shared" si="17"/>
        <v>8.3219082446809836</v>
      </c>
      <c r="P61" s="52">
        <f t="shared" ref="P61" si="33">(O61-N61)/N61</f>
        <v>7.4499691037067065E-2</v>
      </c>
    </row>
    <row r="62" spans="1:16" ht="26.25" customHeight="1" thickBot="1" x14ac:dyDescent="0.3">
      <c r="A62" s="12" t="s">
        <v>18</v>
      </c>
      <c r="B62" s="17">
        <v>262501.56999999995</v>
      </c>
      <c r="C62" s="145">
        <v>246585.15</v>
      </c>
      <c r="D62" s="253">
        <f>SUM(D39:D61)</f>
        <v>0.99999999999999989</v>
      </c>
      <c r="E62" s="254">
        <f>SUM(E39:E61)</f>
        <v>1.0000000000000002</v>
      </c>
      <c r="F62" s="57">
        <f t="shared" si="18"/>
        <v>-6.063361830559702E-2</v>
      </c>
      <c r="G62" s="1"/>
      <c r="H62" s="17">
        <v>112900.03700000001</v>
      </c>
      <c r="I62" s="145">
        <v>109671.39400000001</v>
      </c>
      <c r="J62" s="253">
        <f>SUM(J39:J61)</f>
        <v>0.99999999999999978</v>
      </c>
      <c r="K62" s="254">
        <f>SUM(K39:K61)</f>
        <v>0.99999999999999978</v>
      </c>
      <c r="L62" s="57">
        <f t="shared" si="19"/>
        <v>-2.8597359981378891E-2</v>
      </c>
      <c r="M62" s="1"/>
      <c r="N62" s="29">
        <f t="shared" si="16"/>
        <v>4.3009280668302301</v>
      </c>
      <c r="O62" s="146">
        <f t="shared" si="17"/>
        <v>4.4476074086375448</v>
      </c>
      <c r="P62" s="57">
        <f t="shared" si="8"/>
        <v>3.4104114165158982E-2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B5</f>
        <v>jan-ago</v>
      </c>
      <c r="C66" s="347"/>
      <c r="D66" s="353" t="str">
        <f>B5</f>
        <v>jan-ago</v>
      </c>
      <c r="E66" s="347"/>
      <c r="F66" s="131" t="str">
        <f>F37</f>
        <v>2023/2022</v>
      </c>
      <c r="H66" s="342" t="str">
        <f>B5</f>
        <v>jan-ago</v>
      </c>
      <c r="I66" s="347"/>
      <c r="J66" s="353" t="str">
        <f>B5</f>
        <v>jan-ago</v>
      </c>
      <c r="K66" s="343"/>
      <c r="L66" s="131" t="str">
        <f>L37</f>
        <v>2023/2022</v>
      </c>
      <c r="N66" s="342" t="str">
        <f>B5</f>
        <v>jan-ago</v>
      </c>
      <c r="O66" s="343"/>
      <c r="P66" s="131" t="str">
        <f>P37</f>
        <v>2023/2022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178</v>
      </c>
      <c r="B68" s="39">
        <v>21479.919999999998</v>
      </c>
      <c r="C68" s="147">
        <v>52904.05</v>
      </c>
      <c r="D68" s="247">
        <f>B68/$B$96</f>
        <v>0.27094324676487769</v>
      </c>
      <c r="E68" s="246">
        <f>C68/$C$96</f>
        <v>0.51109537903709112</v>
      </c>
      <c r="F68" s="61">
        <f t="shared" ref="F68:F94" si="34">(C68-B68)/B68</f>
        <v>1.4629537726397495</v>
      </c>
      <c r="H68" s="19">
        <v>12974.581999999999</v>
      </c>
      <c r="I68" s="147">
        <v>30351.261999999995</v>
      </c>
      <c r="J68" s="245">
        <f>H68/$H$96</f>
        <v>0.19228035381732661</v>
      </c>
      <c r="K68" s="246">
        <f>I68/$I$96</f>
        <v>0.3861814278453759</v>
      </c>
      <c r="L68" s="61">
        <f t="shared" ref="L68:L82" si="35">(I68-H68)/H68</f>
        <v>1.3392863061021927</v>
      </c>
      <c r="N68" s="41">
        <f t="shared" ref="N68:N96" si="36">(H68/B68)*10</f>
        <v>6.0403306902446561</v>
      </c>
      <c r="O68" s="149">
        <f t="shared" ref="O68:O96" si="37">(I68/C68)*10</f>
        <v>5.7370394138066931</v>
      </c>
      <c r="P68" s="61">
        <f t="shared" si="8"/>
        <v>-5.021103843334089E-2</v>
      </c>
    </row>
    <row r="69" spans="1:16" ht="20.100000000000001" customHeight="1" x14ac:dyDescent="0.25">
      <c r="A69" s="38" t="s">
        <v>152</v>
      </c>
      <c r="B69" s="19">
        <v>24665.170000000002</v>
      </c>
      <c r="C69" s="140">
        <v>20511.59</v>
      </c>
      <c r="D69" s="247">
        <f t="shared" ref="D69:D95" si="38">B69/$B$96</f>
        <v>0.311121328282771</v>
      </c>
      <c r="E69" s="215">
        <f t="shared" ref="E69:E95" si="39">C69/$C$96</f>
        <v>0.19815834261655596</v>
      </c>
      <c r="F69" s="52">
        <f t="shared" si="34"/>
        <v>-0.16839859607697824</v>
      </c>
      <c r="H69" s="19">
        <v>25248.695000000003</v>
      </c>
      <c r="I69" s="140">
        <v>21264.969999999998</v>
      </c>
      <c r="J69" s="214">
        <f t="shared" ref="J69:J96" si="40">H69/$H$96</f>
        <v>0.37417991639543891</v>
      </c>
      <c r="K69" s="215">
        <f t="shared" ref="K69:K96" si="41">I69/$I$96</f>
        <v>0.27056985234054132</v>
      </c>
      <c r="L69" s="52">
        <f t="shared" si="35"/>
        <v>-0.15777944167015384</v>
      </c>
      <c r="N69" s="40">
        <f t="shared" si="36"/>
        <v>10.236578543752181</v>
      </c>
      <c r="O69" s="143">
        <f t="shared" si="37"/>
        <v>10.367294783095799</v>
      </c>
      <c r="P69" s="52">
        <f t="shared" si="8"/>
        <v>1.2769524385997115E-2</v>
      </c>
    </row>
    <row r="70" spans="1:16" ht="20.100000000000001" customHeight="1" x14ac:dyDescent="0.25">
      <c r="A70" s="38" t="s">
        <v>154</v>
      </c>
      <c r="B70" s="19">
        <v>7168.3200000000006</v>
      </c>
      <c r="C70" s="140">
        <v>6571.9900000000007</v>
      </c>
      <c r="D70" s="247">
        <f t="shared" si="38"/>
        <v>9.0419698706960192E-2</v>
      </c>
      <c r="E70" s="215">
        <f t="shared" si="39"/>
        <v>6.3490672643738477E-2</v>
      </c>
      <c r="F70" s="52">
        <f t="shared" si="34"/>
        <v>-8.3189645551537864E-2</v>
      </c>
      <c r="H70" s="19">
        <v>7258.5960000000005</v>
      </c>
      <c r="I70" s="140">
        <v>6349.192</v>
      </c>
      <c r="J70" s="214">
        <f t="shared" si="40"/>
        <v>0.10757074155429684</v>
      </c>
      <c r="K70" s="215">
        <f t="shared" si="41"/>
        <v>8.0785439242178403E-2</v>
      </c>
      <c r="L70" s="52">
        <f t="shared" si="35"/>
        <v>-0.12528648791033423</v>
      </c>
      <c r="N70" s="40">
        <f t="shared" si="36"/>
        <v>10.12593745814919</v>
      </c>
      <c r="O70" s="143">
        <f t="shared" si="37"/>
        <v>9.6609885285887529</v>
      </c>
      <c r="P70" s="52">
        <f t="shared" si="8"/>
        <v>-4.591663058181876E-2</v>
      </c>
    </row>
    <row r="71" spans="1:16" ht="20.100000000000001" customHeight="1" x14ac:dyDescent="0.25">
      <c r="A71" s="38" t="s">
        <v>159</v>
      </c>
      <c r="B71" s="19">
        <v>1314.09</v>
      </c>
      <c r="C71" s="140">
        <v>1436.1699999999998</v>
      </c>
      <c r="D71" s="247">
        <f t="shared" si="38"/>
        <v>1.657565815614109E-2</v>
      </c>
      <c r="E71" s="215">
        <f t="shared" si="39"/>
        <v>1.3874549311663266E-2</v>
      </c>
      <c r="F71" s="52">
        <f t="shared" si="34"/>
        <v>9.290079066121798E-2</v>
      </c>
      <c r="H71" s="19">
        <v>3660.1600000000003</v>
      </c>
      <c r="I71" s="140">
        <v>4368.2220000000007</v>
      </c>
      <c r="J71" s="214">
        <f t="shared" si="40"/>
        <v>5.4242738596744486E-2</v>
      </c>
      <c r="K71" s="215">
        <f t="shared" si="41"/>
        <v>5.558010105496055E-2</v>
      </c>
      <c r="L71" s="52">
        <f t="shared" si="35"/>
        <v>0.19345110596258094</v>
      </c>
      <c r="N71" s="40">
        <f t="shared" si="36"/>
        <v>27.853191181730324</v>
      </c>
      <c r="O71" s="143">
        <f t="shared" si="37"/>
        <v>30.415772506040376</v>
      </c>
      <c r="P71" s="52">
        <f t="shared" si="8"/>
        <v>9.2003149929582223E-2</v>
      </c>
    </row>
    <row r="72" spans="1:16" ht="20.100000000000001" customHeight="1" x14ac:dyDescent="0.25">
      <c r="A72" s="38" t="s">
        <v>156</v>
      </c>
      <c r="B72" s="19">
        <v>4139.7700000000004</v>
      </c>
      <c r="C72" s="140">
        <v>3848.28</v>
      </c>
      <c r="D72" s="247">
        <f t="shared" si="38"/>
        <v>5.2218198422519166E-2</v>
      </c>
      <c r="E72" s="215">
        <f t="shared" si="39"/>
        <v>3.7177458535610351E-2</v>
      </c>
      <c r="F72" s="52">
        <f t="shared" si="34"/>
        <v>-7.0412124345072366E-2</v>
      </c>
      <c r="H72" s="19">
        <v>2609.54</v>
      </c>
      <c r="I72" s="140">
        <v>2428.4139999999998</v>
      </c>
      <c r="J72" s="214">
        <f t="shared" si="40"/>
        <v>3.8672789188928518E-2</v>
      </c>
      <c r="K72" s="215">
        <f t="shared" si="41"/>
        <v>3.0898497265771048E-2</v>
      </c>
      <c r="L72" s="52">
        <f t="shared" si="35"/>
        <v>-6.9409167899323332E-2</v>
      </c>
      <c r="N72" s="40">
        <f t="shared" si="36"/>
        <v>6.303586914248859</v>
      </c>
      <c r="O72" s="143">
        <f t="shared" si="37"/>
        <v>6.3103880175039233</v>
      </c>
      <c r="P72" s="52">
        <f t="shared" ref="P72:P76" si="42">(O72-N72)/N72</f>
        <v>1.0789259111650973E-3</v>
      </c>
    </row>
    <row r="73" spans="1:16" ht="20.100000000000001" customHeight="1" x14ac:dyDescent="0.25">
      <c r="A73" s="38" t="s">
        <v>163</v>
      </c>
      <c r="B73" s="19">
        <v>2772.84</v>
      </c>
      <c r="C73" s="140">
        <v>2254.92</v>
      </c>
      <c r="D73" s="247">
        <f t="shared" si="38"/>
        <v>3.4976027487975909E-2</v>
      </c>
      <c r="E73" s="215">
        <f t="shared" si="39"/>
        <v>2.1784328271622258E-2</v>
      </c>
      <c r="F73" s="52">
        <f t="shared" si="34"/>
        <v>-0.18678322586229282</v>
      </c>
      <c r="H73" s="19">
        <v>2581.7819999999997</v>
      </c>
      <c r="I73" s="140">
        <v>2081.7060000000001</v>
      </c>
      <c r="J73" s="214">
        <f t="shared" si="40"/>
        <v>3.826142194324296E-2</v>
      </c>
      <c r="K73" s="215">
        <f t="shared" si="41"/>
        <v>2.6487076400127488E-2</v>
      </c>
      <c r="L73" s="52">
        <f t="shared" si="35"/>
        <v>-0.19369412289651086</v>
      </c>
      <c r="N73" s="40">
        <f t="shared" si="36"/>
        <v>9.3109663738261119</v>
      </c>
      <c r="O73" s="143">
        <f t="shared" si="37"/>
        <v>9.2318397104997079</v>
      </c>
      <c r="P73" s="52">
        <f t="shared" si="42"/>
        <v>-8.4982224346589388E-3</v>
      </c>
    </row>
    <row r="74" spans="1:16" ht="20.100000000000001" customHeight="1" x14ac:dyDescent="0.25">
      <c r="A74" s="38" t="s">
        <v>153</v>
      </c>
      <c r="B74" s="19">
        <v>4017.3100000000004</v>
      </c>
      <c r="C74" s="140">
        <v>4047.6099999999997</v>
      </c>
      <c r="D74" s="247">
        <f t="shared" si="38"/>
        <v>5.0673513433057989E-2</v>
      </c>
      <c r="E74" s="215">
        <f t="shared" si="39"/>
        <v>3.9103145546405614E-2</v>
      </c>
      <c r="F74" s="52">
        <f t="shared" si="34"/>
        <v>7.5423604352164181E-3</v>
      </c>
      <c r="H74" s="19">
        <v>1940.8880000000001</v>
      </c>
      <c r="I74" s="140">
        <v>2020.7810000000002</v>
      </c>
      <c r="J74" s="214">
        <f t="shared" si="40"/>
        <v>2.8763518652069366E-2</v>
      </c>
      <c r="K74" s="215">
        <f t="shared" si="41"/>
        <v>2.5711882818671816E-2</v>
      </c>
      <c r="L74" s="52">
        <f t="shared" si="35"/>
        <v>4.1163117088672825E-2</v>
      </c>
      <c r="N74" s="40">
        <f t="shared" si="36"/>
        <v>4.8313124951771211</v>
      </c>
      <c r="O74" s="143">
        <f t="shared" si="37"/>
        <v>4.9925289244764208</v>
      </c>
      <c r="P74" s="52">
        <f t="shared" si="42"/>
        <v>3.3369075061949457E-2</v>
      </c>
    </row>
    <row r="75" spans="1:16" ht="20.100000000000001" customHeight="1" x14ac:dyDescent="0.25">
      <c r="A75" s="38" t="s">
        <v>211</v>
      </c>
      <c r="B75" s="19">
        <v>1097.98</v>
      </c>
      <c r="C75" s="140">
        <v>634.25000000000011</v>
      </c>
      <c r="D75" s="247">
        <f t="shared" si="38"/>
        <v>1.3849691529712421E-2</v>
      </c>
      <c r="E75" s="215">
        <f t="shared" si="39"/>
        <v>6.1273615943254834E-3</v>
      </c>
      <c r="F75" s="52">
        <f t="shared" si="34"/>
        <v>-0.4223483123554162</v>
      </c>
      <c r="H75" s="19">
        <v>1419.0219999999999</v>
      </c>
      <c r="I75" s="140">
        <v>1190.8</v>
      </c>
      <c r="J75" s="214">
        <f t="shared" si="40"/>
        <v>2.1029583244729616E-2</v>
      </c>
      <c r="K75" s="215">
        <f t="shared" si="41"/>
        <v>1.5151424157528398E-2</v>
      </c>
      <c r="L75" s="52">
        <f t="shared" si="35"/>
        <v>-0.16083048747658599</v>
      </c>
      <c r="N75" s="40">
        <f t="shared" si="36"/>
        <v>12.923933040674694</v>
      </c>
      <c r="O75" s="143">
        <f t="shared" si="37"/>
        <v>18.774931020890811</v>
      </c>
      <c r="P75" s="52">
        <f t="shared" si="42"/>
        <v>0.45272580427348502</v>
      </c>
    </row>
    <row r="76" spans="1:16" ht="20.100000000000001" customHeight="1" x14ac:dyDescent="0.25">
      <c r="A76" s="38" t="s">
        <v>212</v>
      </c>
      <c r="B76" s="19">
        <v>618.41000000000008</v>
      </c>
      <c r="C76" s="140">
        <v>1007.31</v>
      </c>
      <c r="D76" s="247">
        <f t="shared" si="38"/>
        <v>7.8004952174807003E-3</v>
      </c>
      <c r="E76" s="215">
        <f t="shared" si="39"/>
        <v>9.7314191684351615E-3</v>
      </c>
      <c r="F76" s="52">
        <f t="shared" si="34"/>
        <v>0.62887081386135379</v>
      </c>
      <c r="H76" s="19">
        <v>793.70400000000006</v>
      </c>
      <c r="I76" s="140">
        <v>943.71299999999997</v>
      </c>
      <c r="J76" s="214">
        <f t="shared" si="40"/>
        <v>1.1762512730369844E-2</v>
      </c>
      <c r="K76" s="215">
        <f t="shared" si="41"/>
        <v>1.2007554539783E-2</v>
      </c>
      <c r="L76" s="52">
        <f t="shared" si="35"/>
        <v>0.18899866952919461</v>
      </c>
      <c r="N76" s="40">
        <f t="shared" si="36"/>
        <v>12.834591937387817</v>
      </c>
      <c r="O76" s="143">
        <f t="shared" si="37"/>
        <v>9.3686452035619627</v>
      </c>
      <c r="P76" s="52">
        <f t="shared" si="42"/>
        <v>-0.27004728710769338</v>
      </c>
    </row>
    <row r="77" spans="1:16" ht="20.100000000000001" customHeight="1" x14ac:dyDescent="0.25">
      <c r="A77" s="38" t="s">
        <v>157</v>
      </c>
      <c r="B77" s="19">
        <v>805.23</v>
      </c>
      <c r="C77" s="140">
        <v>815.21</v>
      </c>
      <c r="D77" s="247">
        <f t="shared" si="38"/>
        <v>1.0157003871172819E-2</v>
      </c>
      <c r="E77" s="215">
        <f t="shared" si="39"/>
        <v>7.8755797324557772E-3</v>
      </c>
      <c r="F77" s="52">
        <f t="shared" si="34"/>
        <v>1.2393974392409645E-2</v>
      </c>
      <c r="H77" s="19">
        <v>840.74600000000009</v>
      </c>
      <c r="I77" s="140">
        <v>729.38400000000001</v>
      </c>
      <c r="J77" s="214">
        <f t="shared" si="40"/>
        <v>1.2459664469383454E-2</v>
      </c>
      <c r="K77" s="215">
        <f t="shared" si="41"/>
        <v>9.2804890474594334E-3</v>
      </c>
      <c r="L77" s="52">
        <f t="shared" si="35"/>
        <v>-0.13245617582480329</v>
      </c>
      <c r="N77" s="40">
        <f t="shared" ref="N77:N78" si="43">(H77/B77)*10</f>
        <v>10.441066527575973</v>
      </c>
      <c r="O77" s="143">
        <f t="shared" ref="O77:O78" si="44">(I77/C77)*10</f>
        <v>8.9471915212031252</v>
      </c>
      <c r="P77" s="52">
        <f t="shared" ref="P77:P78" si="45">(O77-N77)/N77</f>
        <v>-0.14307685928706271</v>
      </c>
    </row>
    <row r="78" spans="1:16" ht="20.100000000000001" customHeight="1" x14ac:dyDescent="0.25">
      <c r="A78" s="38" t="s">
        <v>216</v>
      </c>
      <c r="B78" s="19">
        <v>704.24</v>
      </c>
      <c r="C78" s="140">
        <v>832.26</v>
      </c>
      <c r="D78" s="247">
        <f t="shared" si="38"/>
        <v>8.8831369996581668E-3</v>
      </c>
      <c r="E78" s="215">
        <f t="shared" si="39"/>
        <v>8.0402963507975184E-3</v>
      </c>
      <c r="F78" s="52">
        <f t="shared" si="34"/>
        <v>0.18178461887992728</v>
      </c>
      <c r="H78" s="19">
        <v>562.15899999999988</v>
      </c>
      <c r="I78" s="140">
        <v>705.43600000000004</v>
      </c>
      <c r="J78" s="214">
        <f t="shared" si="40"/>
        <v>8.331068501597547E-3</v>
      </c>
      <c r="K78" s="215">
        <f t="shared" si="41"/>
        <v>8.9757810312312766E-3</v>
      </c>
      <c r="L78" s="52">
        <f t="shared" si="35"/>
        <v>0.25486917402371961</v>
      </c>
      <c r="N78" s="40">
        <f t="shared" si="43"/>
        <v>7.9824917641713036</v>
      </c>
      <c r="O78" s="143">
        <f t="shared" si="44"/>
        <v>8.4761492802729919</v>
      </c>
      <c r="P78" s="52">
        <f t="shared" si="45"/>
        <v>6.1842533720789496E-2</v>
      </c>
    </row>
    <row r="79" spans="1:16" ht="20.100000000000001" customHeight="1" x14ac:dyDescent="0.25">
      <c r="A79" s="38" t="s">
        <v>165</v>
      </c>
      <c r="B79" s="19">
        <v>527.91999999999996</v>
      </c>
      <c r="C79" s="140">
        <v>1215.3200000000002</v>
      </c>
      <c r="D79" s="247">
        <f t="shared" si="38"/>
        <v>6.6590731637787394E-3</v>
      </c>
      <c r="E79" s="215">
        <f t="shared" si="39"/>
        <v>1.1740961912204409E-2</v>
      </c>
      <c r="F79" s="52">
        <f t="shared" si="34"/>
        <v>1.3020912259433253</v>
      </c>
      <c r="H79" s="19">
        <v>260.916</v>
      </c>
      <c r="I79" s="140">
        <v>619.75200000000007</v>
      </c>
      <c r="J79" s="214">
        <f t="shared" si="40"/>
        <v>3.8667157675369886E-3</v>
      </c>
      <c r="K79" s="215">
        <f t="shared" si="41"/>
        <v>7.8855604841086176E-3</v>
      </c>
      <c r="L79" s="52">
        <f t="shared" ref="L79:L80" si="46">(I79-H79)/H79</f>
        <v>1.3752931978107901</v>
      </c>
      <c r="N79" s="40">
        <f t="shared" ref="N79:N80" si="47">(H79/B79)*10</f>
        <v>4.9423397484467344</v>
      </c>
      <c r="O79" s="143">
        <f t="shared" ref="O79:O80" si="48">(I79/C79)*10</f>
        <v>5.0994964289240698</v>
      </c>
      <c r="P79" s="52">
        <f t="shared" ref="P79:P80" si="49">(O79-N79)/N79</f>
        <v>3.1798032607273957E-2</v>
      </c>
    </row>
    <row r="80" spans="1:16" ht="20.100000000000001" customHeight="1" x14ac:dyDescent="0.25">
      <c r="A80" s="38" t="s">
        <v>166</v>
      </c>
      <c r="B80" s="19">
        <v>369.37000000000006</v>
      </c>
      <c r="C80" s="140">
        <v>484.95</v>
      </c>
      <c r="D80" s="247">
        <f t="shared" si="38"/>
        <v>4.6591564148070795E-3</v>
      </c>
      <c r="E80" s="215">
        <f t="shared" si="39"/>
        <v>4.6850043439781511E-3</v>
      </c>
      <c r="F80" s="52">
        <f t="shared" si="34"/>
        <v>0.31291117307848476</v>
      </c>
      <c r="H80" s="19">
        <v>440.92199999999997</v>
      </c>
      <c r="I80" s="140">
        <v>548.97699999999998</v>
      </c>
      <c r="J80" s="214">
        <f t="shared" si="40"/>
        <v>6.5343637402610188E-3</v>
      </c>
      <c r="K80" s="215">
        <f t="shared" si="41"/>
        <v>6.9850381086055315E-3</v>
      </c>
      <c r="L80" s="52">
        <f t="shared" si="46"/>
        <v>0.24506602074743383</v>
      </c>
      <c r="N80" s="40">
        <f t="shared" si="47"/>
        <v>11.937136204889402</v>
      </c>
      <c r="O80" s="143">
        <f t="shared" si="48"/>
        <v>11.320280441282605</v>
      </c>
      <c r="P80" s="52">
        <f t="shared" si="49"/>
        <v>-5.1675356050150036E-2</v>
      </c>
    </row>
    <row r="81" spans="1:16" ht="20.100000000000001" customHeight="1" x14ac:dyDescent="0.25">
      <c r="A81" s="38" t="s">
        <v>160</v>
      </c>
      <c r="B81" s="19">
        <v>1468.38</v>
      </c>
      <c r="C81" s="140">
        <v>637.42000000000007</v>
      </c>
      <c r="D81" s="247">
        <f t="shared" si="38"/>
        <v>1.8521840150457318E-2</v>
      </c>
      <c r="E81" s="215">
        <f t="shared" si="39"/>
        <v>6.157986326298698E-3</v>
      </c>
      <c r="F81" s="52">
        <f t="shared" si="34"/>
        <v>-0.56590255928301936</v>
      </c>
      <c r="H81" s="19">
        <v>1036.02</v>
      </c>
      <c r="I81" s="140">
        <v>520.77300000000002</v>
      </c>
      <c r="J81" s="214">
        <f t="shared" si="40"/>
        <v>1.5353580728984313E-2</v>
      </c>
      <c r="K81" s="215">
        <f t="shared" si="41"/>
        <v>6.6261778743605454E-3</v>
      </c>
      <c r="L81" s="52">
        <f t="shared" si="35"/>
        <v>-0.49733306306828051</v>
      </c>
      <c r="N81" s="40">
        <f t="shared" ref="N81" si="50">(H81/B81)*10</f>
        <v>7.0555305847260241</v>
      </c>
      <c r="O81" s="143">
        <f t="shared" ref="O81" si="51">(I81/C81)*10</f>
        <v>8.1700134918891774</v>
      </c>
      <c r="P81" s="52">
        <f t="shared" ref="P81" si="52">(O81-N81)/N81</f>
        <v>0.15795876635781461</v>
      </c>
    </row>
    <row r="82" spans="1:16" ht="20.100000000000001" customHeight="1" x14ac:dyDescent="0.25">
      <c r="A82" s="38" t="s">
        <v>171</v>
      </c>
      <c r="B82" s="19">
        <v>883.09999999999991</v>
      </c>
      <c r="C82" s="140">
        <v>586.12000000000012</v>
      </c>
      <c r="D82" s="247">
        <f t="shared" si="38"/>
        <v>1.1139239867656093E-2</v>
      </c>
      <c r="E82" s="215">
        <f t="shared" si="39"/>
        <v>5.6623873514640164E-3</v>
      </c>
      <c r="F82" s="52">
        <f t="shared" si="34"/>
        <v>-0.33629260559393026</v>
      </c>
      <c r="H82" s="19">
        <v>706.79700000000003</v>
      </c>
      <c r="I82" s="140">
        <v>475.77500000000003</v>
      </c>
      <c r="J82" s="214">
        <f t="shared" si="40"/>
        <v>1.0474570759738157E-2</v>
      </c>
      <c r="K82" s="215">
        <f t="shared" si="41"/>
        <v>6.0536352271985845E-3</v>
      </c>
      <c r="L82" s="52">
        <f t="shared" si="35"/>
        <v>-0.32685764087849833</v>
      </c>
      <c r="N82" s="40">
        <f t="shared" ref="N82" si="53">(H82/B82)*10</f>
        <v>8.0035896274487612</v>
      </c>
      <c r="O82" s="143">
        <f t="shared" ref="O82" si="54">(I82/C82)*10</f>
        <v>8.1173650447007422</v>
      </c>
      <c r="P82" s="52">
        <f t="shared" ref="P82" si="55">(O82-N82)/N82</f>
        <v>1.4215548591069903E-2</v>
      </c>
    </row>
    <row r="83" spans="1:16" ht="20.100000000000001" customHeight="1" x14ac:dyDescent="0.25">
      <c r="A83" s="38" t="s">
        <v>161</v>
      </c>
      <c r="B83" s="19">
        <v>713.06</v>
      </c>
      <c r="C83" s="140">
        <v>585.27</v>
      </c>
      <c r="D83" s="247">
        <f t="shared" si="38"/>
        <v>8.9943906466208295E-3</v>
      </c>
      <c r="E83" s="215">
        <f t="shared" si="39"/>
        <v>5.6541756725437525E-3</v>
      </c>
      <c r="F83" s="52">
        <f t="shared" si="34"/>
        <v>-0.1792135304181976</v>
      </c>
      <c r="H83" s="19">
        <v>532.72299999999996</v>
      </c>
      <c r="I83" s="140">
        <v>452.88</v>
      </c>
      <c r="J83" s="214">
        <f t="shared" si="40"/>
        <v>7.8948336776188763E-3</v>
      </c>
      <c r="K83" s="215">
        <f t="shared" si="41"/>
        <v>5.7623253043848346E-3</v>
      </c>
      <c r="L83" s="52">
        <f t="shared" ref="L83" si="56">(I83-H83)/H83</f>
        <v>-0.14987714065283453</v>
      </c>
      <c r="N83" s="40">
        <f t="shared" ref="N83" si="57">(H83/B83)*10</f>
        <v>7.4709421367065882</v>
      </c>
      <c r="O83" s="143">
        <f t="shared" ref="O83" si="58">(I83/C83)*10</f>
        <v>7.737967092111333</v>
      </c>
      <c r="P83" s="52">
        <f t="shared" ref="P83" si="59">(O83-N83)/N83</f>
        <v>3.5741804784270123E-2</v>
      </c>
    </row>
    <row r="84" spans="1:16" ht="20.100000000000001" customHeight="1" x14ac:dyDescent="0.25">
      <c r="A84" s="38" t="s">
        <v>214</v>
      </c>
      <c r="B84" s="19">
        <v>672.05000000000007</v>
      </c>
      <c r="C84" s="140">
        <v>456.63</v>
      </c>
      <c r="D84" s="247">
        <f t="shared" si="38"/>
        <v>8.4770990296209707E-3</v>
      </c>
      <c r="E84" s="215">
        <f t="shared" si="39"/>
        <v>4.4114105239524554E-3</v>
      </c>
      <c r="F84" s="52">
        <f t="shared" si="34"/>
        <v>-0.32054162636708589</v>
      </c>
      <c r="H84" s="19">
        <v>568.27299999999991</v>
      </c>
      <c r="I84" s="140">
        <v>391.79300000000001</v>
      </c>
      <c r="J84" s="214">
        <f t="shared" si="40"/>
        <v>8.4216765908014333E-3</v>
      </c>
      <c r="K84" s="215">
        <f t="shared" si="41"/>
        <v>4.9850704777884818E-3</v>
      </c>
      <c r="L84" s="52">
        <f t="shared" ref="L84:L94" si="60">(I84-H84)/H84</f>
        <v>-0.31055496213967571</v>
      </c>
      <c r="N84" s="40">
        <f t="shared" ref="N84:N90" si="61">(H84/B84)*10</f>
        <v>8.4558142995312817</v>
      </c>
      <c r="O84" s="143">
        <f t="shared" ref="O84:O90" si="62">(I84/C84)*10</f>
        <v>8.5800976720758602</v>
      </c>
      <c r="P84" s="52">
        <f t="shared" ref="P84:P90" si="63">(O84-N84)/N84</f>
        <v>1.4697977999761377E-2</v>
      </c>
    </row>
    <row r="85" spans="1:16" ht="20.100000000000001" customHeight="1" x14ac:dyDescent="0.25">
      <c r="A85" s="38" t="s">
        <v>158</v>
      </c>
      <c r="B85" s="19">
        <v>928.71</v>
      </c>
      <c r="C85" s="140">
        <v>794.65</v>
      </c>
      <c r="D85" s="247">
        <f t="shared" si="38"/>
        <v>1.1714554928650086E-2</v>
      </c>
      <c r="E85" s="215">
        <f t="shared" si="39"/>
        <v>7.6769537105727146E-3</v>
      </c>
      <c r="F85" s="52">
        <f t="shared" si="34"/>
        <v>-0.14435076611644115</v>
      </c>
      <c r="H85" s="19">
        <v>485.89200000000005</v>
      </c>
      <c r="I85" s="140">
        <v>339.83000000000004</v>
      </c>
      <c r="J85" s="214">
        <f t="shared" si="40"/>
        <v>7.200808910607562E-3</v>
      </c>
      <c r="K85" s="215">
        <f t="shared" si="41"/>
        <v>4.3239070133127945E-3</v>
      </c>
      <c r="L85" s="52">
        <f t="shared" si="60"/>
        <v>-0.3006058959604192</v>
      </c>
      <c r="N85" s="40">
        <f t="shared" si="61"/>
        <v>5.2319023161159031</v>
      </c>
      <c r="O85" s="143">
        <f t="shared" si="62"/>
        <v>4.2764739193355572</v>
      </c>
      <c r="P85" s="52">
        <f t="shared" si="63"/>
        <v>-0.18261587068193652</v>
      </c>
    </row>
    <row r="86" spans="1:16" ht="20.100000000000001" customHeight="1" x14ac:dyDescent="0.25">
      <c r="A86" s="38" t="s">
        <v>232</v>
      </c>
      <c r="B86" s="19">
        <v>270.3</v>
      </c>
      <c r="C86" s="140">
        <v>254.78999999999996</v>
      </c>
      <c r="D86" s="247">
        <f t="shared" si="38"/>
        <v>3.4095080242638911E-3</v>
      </c>
      <c r="E86" s="215">
        <f t="shared" si="39"/>
        <v>2.4614749083455884E-3</v>
      </c>
      <c r="F86" s="52">
        <f t="shared" si="34"/>
        <v>-5.7380688124306502E-2</v>
      </c>
      <c r="H86" s="19">
        <v>299.38300000000004</v>
      </c>
      <c r="I86" s="140">
        <v>229.24599999999998</v>
      </c>
      <c r="J86" s="214">
        <f t="shared" si="40"/>
        <v>4.4367879571683084E-3</v>
      </c>
      <c r="K86" s="215">
        <f t="shared" si="41"/>
        <v>2.9168654538266332E-3</v>
      </c>
      <c r="L86" s="52">
        <f t="shared" si="60"/>
        <v>-0.23427181904116148</v>
      </c>
      <c r="N86" s="40">
        <f t="shared" si="61"/>
        <v>11.075952645209028</v>
      </c>
      <c r="O86" s="143">
        <f t="shared" si="62"/>
        <v>8.997448879469367</v>
      </c>
      <c r="P86" s="52">
        <f t="shared" si="63"/>
        <v>-0.18765914159435587</v>
      </c>
    </row>
    <row r="87" spans="1:16" ht="20.100000000000001" customHeight="1" x14ac:dyDescent="0.25">
      <c r="A87" s="38" t="s">
        <v>155</v>
      </c>
      <c r="B87" s="19">
        <v>217.86999999999998</v>
      </c>
      <c r="C87" s="140">
        <v>306.57</v>
      </c>
      <c r="D87" s="247">
        <f t="shared" si="38"/>
        <v>2.7481669006525116E-3</v>
      </c>
      <c r="E87" s="215">
        <f t="shared" si="39"/>
        <v>2.961711066570537E-3</v>
      </c>
      <c r="F87" s="52">
        <f t="shared" si="34"/>
        <v>0.40712351402212343</v>
      </c>
      <c r="H87" s="19">
        <v>147.316</v>
      </c>
      <c r="I87" s="140">
        <v>169.64499999999998</v>
      </c>
      <c r="J87" s="214">
        <f t="shared" si="40"/>
        <v>2.183189608956442E-3</v>
      </c>
      <c r="K87" s="215">
        <f t="shared" si="41"/>
        <v>2.1585180980886001E-3</v>
      </c>
      <c r="L87" s="52">
        <f t="shared" si="60"/>
        <v>0.15157213065790531</v>
      </c>
      <c r="N87" s="40">
        <f t="shared" si="61"/>
        <v>6.7616468536283119</v>
      </c>
      <c r="O87" s="143">
        <f t="shared" si="62"/>
        <v>5.5336464755194568</v>
      </c>
      <c r="P87" s="52">
        <f t="shared" si="63"/>
        <v>-0.1816126166733934</v>
      </c>
    </row>
    <row r="88" spans="1:16" ht="20.100000000000001" customHeight="1" x14ac:dyDescent="0.25">
      <c r="A88" s="38" t="s">
        <v>233</v>
      </c>
      <c r="B88" s="19">
        <v>377.46</v>
      </c>
      <c r="C88" s="140">
        <v>326.31</v>
      </c>
      <c r="D88" s="247">
        <f t="shared" si="38"/>
        <v>4.7612019934837151E-3</v>
      </c>
      <c r="E88" s="215">
        <f t="shared" si="39"/>
        <v>3.1524152334952275E-3</v>
      </c>
      <c r="F88" s="52">
        <f t="shared" si="34"/>
        <v>-0.13551104752821486</v>
      </c>
      <c r="H88" s="19">
        <v>194.07499999999999</v>
      </c>
      <c r="I88" s="140">
        <v>168.45400000000001</v>
      </c>
      <c r="J88" s="214">
        <f t="shared" si="40"/>
        <v>2.8761473523461227E-3</v>
      </c>
      <c r="K88" s="215">
        <f t="shared" si="41"/>
        <v>2.1433641291839847E-3</v>
      </c>
      <c r="L88" s="52">
        <f t="shared" si="60"/>
        <v>-0.13201597320623462</v>
      </c>
      <c r="N88" s="40">
        <f t="shared" si="61"/>
        <v>5.1416044084141364</v>
      </c>
      <c r="O88" s="143">
        <f t="shared" si="62"/>
        <v>5.1623915908185474</v>
      </c>
      <c r="P88" s="52">
        <f t="shared" si="63"/>
        <v>4.0429369420940274E-3</v>
      </c>
    </row>
    <row r="89" spans="1:16" ht="20.100000000000001" customHeight="1" x14ac:dyDescent="0.25">
      <c r="A89" s="38" t="s">
        <v>234</v>
      </c>
      <c r="B89" s="19">
        <v>383.22</v>
      </c>
      <c r="C89" s="140">
        <v>348.09999999999997</v>
      </c>
      <c r="D89" s="247">
        <f t="shared" si="38"/>
        <v>4.8338574363981073E-3</v>
      </c>
      <c r="E89" s="215">
        <f t="shared" si="39"/>
        <v>3.3629240378158457E-3</v>
      </c>
      <c r="F89" s="52">
        <f t="shared" si="34"/>
        <v>-9.1644486195918945E-2</v>
      </c>
      <c r="H89" s="19">
        <v>161.25200000000001</v>
      </c>
      <c r="I89" s="140">
        <v>163.03899999999999</v>
      </c>
      <c r="J89" s="214">
        <f t="shared" si="40"/>
        <v>2.3897179588330134E-3</v>
      </c>
      <c r="K89" s="215">
        <f t="shared" si="41"/>
        <v>2.0744651017965002E-3</v>
      </c>
      <c r="L89" s="52">
        <f t="shared" si="60"/>
        <v>1.1082033091062298E-2</v>
      </c>
      <c r="N89" s="40">
        <f t="shared" si="61"/>
        <v>4.2078179635718387</v>
      </c>
      <c r="O89" s="143">
        <f t="shared" si="62"/>
        <v>4.6836828497558178</v>
      </c>
      <c r="P89" s="52">
        <f t="shared" si="63"/>
        <v>0.1130906541831571</v>
      </c>
    </row>
    <row r="90" spans="1:16" ht="20.100000000000001" customHeight="1" x14ac:dyDescent="0.25">
      <c r="A90" s="38" t="s">
        <v>169</v>
      </c>
      <c r="B90" s="19">
        <v>208.11999999999998</v>
      </c>
      <c r="C90" s="140">
        <v>191.25</v>
      </c>
      <c r="D90" s="247">
        <f t="shared" si="38"/>
        <v>2.6251824269692969E-3</v>
      </c>
      <c r="E90" s="215">
        <f t="shared" si="39"/>
        <v>1.8476277570591225E-3</v>
      </c>
      <c r="F90" s="52">
        <f t="shared" si="34"/>
        <v>-8.105900442052652E-2</v>
      </c>
      <c r="H90" s="19">
        <v>158.58200000000002</v>
      </c>
      <c r="I90" s="140">
        <v>157.441</v>
      </c>
      <c r="J90" s="214">
        <f t="shared" si="40"/>
        <v>2.3501491661973616E-3</v>
      </c>
      <c r="K90" s="215">
        <f t="shared" si="41"/>
        <v>2.003237630824176E-3</v>
      </c>
      <c r="L90" s="52">
        <f t="shared" si="60"/>
        <v>-7.1950158277737661E-3</v>
      </c>
      <c r="N90" s="40">
        <f t="shared" si="61"/>
        <v>7.619738612339038</v>
      </c>
      <c r="O90" s="143">
        <f t="shared" si="62"/>
        <v>8.2322091503267973</v>
      </c>
      <c r="P90" s="52">
        <f t="shared" si="63"/>
        <v>8.0379468266267559E-2</v>
      </c>
    </row>
    <row r="91" spans="1:16" ht="20.100000000000001" customHeight="1" x14ac:dyDescent="0.25">
      <c r="A91" s="38" t="s">
        <v>179</v>
      </c>
      <c r="B91" s="19">
        <v>277.45999999999998</v>
      </c>
      <c r="C91" s="140">
        <v>207.18</v>
      </c>
      <c r="D91" s="247">
        <f t="shared" si="38"/>
        <v>3.4998227762199747E-3</v>
      </c>
      <c r="E91" s="215">
        <f t="shared" si="39"/>
        <v>2.0015242808235764E-3</v>
      </c>
      <c r="F91" s="52">
        <f t="shared" si="34"/>
        <v>-0.25329777265191372</v>
      </c>
      <c r="H91" s="19">
        <v>279.95100000000002</v>
      </c>
      <c r="I91" s="140">
        <v>155.053</v>
      </c>
      <c r="J91" s="214">
        <f t="shared" si="40"/>
        <v>4.1488101375068897E-3</v>
      </c>
      <c r="K91" s="215">
        <f t="shared" si="41"/>
        <v>1.9728533506023268E-3</v>
      </c>
      <c r="L91" s="52">
        <f t="shared" si="60"/>
        <v>-0.44614236062739554</v>
      </c>
      <c r="N91" s="40">
        <f t="shared" ref="N91:N94" si="64">(H91/B91)*10</f>
        <v>10.089778706840626</v>
      </c>
      <c r="O91" s="143">
        <f t="shared" ref="O91:O94" si="65">(I91/C91)*10</f>
        <v>7.4839752871898826</v>
      </c>
      <c r="P91" s="52">
        <f t="shared" ref="P91:P94" si="66">(O91-N91)/N91</f>
        <v>-0.25826170180363534</v>
      </c>
    </row>
    <row r="92" spans="1:16" ht="20.100000000000001" customHeight="1" x14ac:dyDescent="0.25">
      <c r="A92" s="38" t="s">
        <v>235</v>
      </c>
      <c r="B92" s="19">
        <v>161.78</v>
      </c>
      <c r="C92" s="140">
        <v>72.27</v>
      </c>
      <c r="D92" s="247">
        <f t="shared" si="38"/>
        <v>2.0406592976892797E-3</v>
      </c>
      <c r="E92" s="215">
        <f t="shared" si="39"/>
        <v>6.9818592419692953E-4</v>
      </c>
      <c r="F92" s="52">
        <f t="shared" si="34"/>
        <v>-0.55328223513413277</v>
      </c>
      <c r="H92" s="19">
        <v>219.52099999999999</v>
      </c>
      <c r="I92" s="140">
        <v>138.70599999999999</v>
      </c>
      <c r="J92" s="214">
        <f t="shared" si="40"/>
        <v>3.2532512839591561E-3</v>
      </c>
      <c r="K92" s="215">
        <f t="shared" si="41"/>
        <v>1.7648584474253728E-3</v>
      </c>
      <c r="L92" s="52">
        <f t="shared" si="60"/>
        <v>-0.36814245561928016</v>
      </c>
      <c r="N92" s="40">
        <f t="shared" si="64"/>
        <v>13.569106193596241</v>
      </c>
      <c r="O92" s="143">
        <f t="shared" si="65"/>
        <v>19.192749411927494</v>
      </c>
      <c r="P92" s="52">
        <f t="shared" si="66"/>
        <v>0.41444463165785056</v>
      </c>
    </row>
    <row r="93" spans="1:16" ht="20.100000000000001" customHeight="1" x14ac:dyDescent="0.25">
      <c r="A93" s="38" t="s">
        <v>175</v>
      </c>
      <c r="B93" s="19">
        <v>125.76</v>
      </c>
      <c r="C93" s="140">
        <v>191.34000000000003</v>
      </c>
      <c r="D93" s="247">
        <f t="shared" si="38"/>
        <v>1.5863105036308803E-3</v>
      </c>
      <c r="E93" s="215">
        <f t="shared" si="39"/>
        <v>1.8484972289447977E-3</v>
      </c>
      <c r="F93" s="52">
        <f t="shared" si="34"/>
        <v>0.5214694656488551</v>
      </c>
      <c r="H93" s="19">
        <v>84.876000000000005</v>
      </c>
      <c r="I93" s="140">
        <v>137.98699999999999</v>
      </c>
      <c r="J93" s="214">
        <f t="shared" si="40"/>
        <v>1.2578430126380499E-3</v>
      </c>
      <c r="K93" s="215">
        <f t="shared" si="41"/>
        <v>1.7557100816466837E-3</v>
      </c>
      <c r="L93" s="52">
        <f t="shared" si="60"/>
        <v>0.6257481502427068</v>
      </c>
      <c r="N93" s="40">
        <f t="shared" si="64"/>
        <v>6.7490458015267176</v>
      </c>
      <c r="O93" s="143">
        <f t="shared" si="65"/>
        <v>7.2116128357896923</v>
      </c>
      <c r="P93" s="52">
        <f t="shared" si="66"/>
        <v>6.853813825923899E-2</v>
      </c>
    </row>
    <row r="94" spans="1:16" ht="20.100000000000001" customHeight="1" x14ac:dyDescent="0.25">
      <c r="A94" s="38" t="s">
        <v>167</v>
      </c>
      <c r="B94" s="19">
        <v>100.88</v>
      </c>
      <c r="C94" s="140">
        <v>171.17</v>
      </c>
      <c r="D94" s="247">
        <f t="shared" si="38"/>
        <v>1.2724793543756616E-3</v>
      </c>
      <c r="E94" s="215">
        <f t="shared" si="39"/>
        <v>1.6536389185663268E-3</v>
      </c>
      <c r="F94" s="52">
        <f t="shared" si="34"/>
        <v>0.69676843774781916</v>
      </c>
      <c r="H94" s="19">
        <v>57.930999999999997</v>
      </c>
      <c r="I94" s="140">
        <v>114.16900000000001</v>
      </c>
      <c r="J94" s="214">
        <f t="shared" si="40"/>
        <v>8.5852424201346509E-4</v>
      </c>
      <c r="K94" s="215">
        <f t="shared" ref="K94" si="67">I94/$I$96</f>
        <v>1.4526561510252434E-3</v>
      </c>
      <c r="L94" s="52">
        <f t="shared" si="60"/>
        <v>0.97077557784260615</v>
      </c>
      <c r="N94" s="40">
        <f t="shared" si="64"/>
        <v>5.7425654242664548</v>
      </c>
      <c r="O94" s="143">
        <f t="shared" si="65"/>
        <v>6.6699187941812248</v>
      </c>
      <c r="P94" s="52">
        <f t="shared" si="66"/>
        <v>0.16148764557318535</v>
      </c>
    </row>
    <row r="95" spans="1:16" ht="20.100000000000001" customHeight="1" thickBot="1" x14ac:dyDescent="0.3">
      <c r="A95" s="8" t="s">
        <v>17</v>
      </c>
      <c r="B95" s="19">
        <f>B96-SUM(B68:B94)</f>
        <v>2809.5799999999872</v>
      </c>
      <c r="C95" s="142">
        <f>C96-SUM(C68:C94)</f>
        <v>1818.1299999999464</v>
      </c>
      <c r="D95" s="247">
        <f t="shared" si="38"/>
        <v>3.5439458212398446E-2</v>
      </c>
      <c r="E95" s="215">
        <f t="shared" si="39"/>
        <v>1.7564587994466946E-2</v>
      </c>
      <c r="F95" s="52">
        <f>(C95-B95)/B95</f>
        <v>-0.3528819254123553</v>
      </c>
      <c r="H95" s="19">
        <f>H96-SUM(H68:H94)</f>
        <v>1953.1150000000271</v>
      </c>
      <c r="I95" s="142">
        <f>I96-SUM(I68:I94)</f>
        <v>1375.8719999999739</v>
      </c>
      <c r="J95" s="214">
        <f t="shared" si="40"/>
        <v>2.8944720010705017E-2</v>
      </c>
      <c r="K95" s="215">
        <f t="shared" si="41"/>
        <v>1.7506231322192239E-2</v>
      </c>
      <c r="L95" s="52">
        <f>(I95-H95)/H95</f>
        <v>-0.2955499292156607</v>
      </c>
      <c r="N95" s="40">
        <f t="shared" si="36"/>
        <v>6.9516262217129823</v>
      </c>
      <c r="O95" s="143">
        <f t="shared" si="37"/>
        <v>7.567511674082791</v>
      </c>
      <c r="P95" s="52">
        <f>(O95-N95)/N95</f>
        <v>8.8595881413492561E-2</v>
      </c>
    </row>
    <row r="96" spans="1:16" ht="26.25" customHeight="1" thickBot="1" x14ac:dyDescent="0.3">
      <c r="A96" s="12" t="s">
        <v>18</v>
      </c>
      <c r="B96" s="17">
        <v>79278.299999999988</v>
      </c>
      <c r="C96" s="145">
        <v>103511.10999999994</v>
      </c>
      <c r="D96" s="243">
        <f>SUM(D68:D95)</f>
        <v>1</v>
      </c>
      <c r="E96" s="244">
        <f>SUM(E68:E95)</f>
        <v>0.99999999999999989</v>
      </c>
      <c r="F96" s="57">
        <f>(C96-B96)/B96</f>
        <v>0.30566762909900891</v>
      </c>
      <c r="G96" s="1"/>
      <c r="H96" s="17">
        <v>67477.419000000009</v>
      </c>
      <c r="I96" s="145">
        <v>78593.271999999983</v>
      </c>
      <c r="J96" s="255">
        <f t="shared" si="40"/>
        <v>1</v>
      </c>
      <c r="K96" s="244">
        <f t="shared" si="41"/>
        <v>1</v>
      </c>
      <c r="L96" s="57">
        <f>(I96-H96)/H96</f>
        <v>0.1647344128559507</v>
      </c>
      <c r="M96" s="1"/>
      <c r="N96" s="37">
        <f t="shared" si="36"/>
        <v>8.5114613961197474</v>
      </c>
      <c r="O96" s="150">
        <f t="shared" si="37"/>
        <v>7.5927378230220919</v>
      </c>
      <c r="P96" s="57">
        <f>(O96-N96)/N96</f>
        <v>-0.10793958056562276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E8" sqref="E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33" t="s">
        <v>16</v>
      </c>
      <c r="B3" s="316"/>
      <c r="C3" s="316"/>
      <c r="D3" s="352" t="s">
        <v>1</v>
      </c>
      <c r="E3" s="345"/>
      <c r="F3" s="352" t="s">
        <v>104</v>
      </c>
      <c r="G3" s="345"/>
      <c r="H3" s="130" t="s">
        <v>0</v>
      </c>
      <c r="J3" s="346" t="s">
        <v>19</v>
      </c>
      <c r="K3" s="345"/>
      <c r="L3" s="355" t="s">
        <v>104</v>
      </c>
      <c r="M3" s="356"/>
      <c r="N3" s="130" t="s">
        <v>0</v>
      </c>
      <c r="P3" s="344" t="s">
        <v>22</v>
      </c>
      <c r="Q3" s="345"/>
      <c r="R3" s="130" t="s">
        <v>0</v>
      </c>
    </row>
    <row r="4" spans="1:18" x14ac:dyDescent="0.25">
      <c r="A4" s="351"/>
      <c r="B4" s="317"/>
      <c r="C4" s="317"/>
      <c r="D4" s="353" t="s">
        <v>183</v>
      </c>
      <c r="E4" s="347"/>
      <c r="F4" s="353" t="str">
        <f>D4</f>
        <v>jan-ago</v>
      </c>
      <c r="G4" s="347"/>
      <c r="H4" s="131" t="s">
        <v>151</v>
      </c>
      <c r="J4" s="342" t="str">
        <f>D4</f>
        <v>jan-ago</v>
      </c>
      <c r="K4" s="347"/>
      <c r="L4" s="348" t="str">
        <f>D4</f>
        <v>jan-ago</v>
      </c>
      <c r="M4" s="349"/>
      <c r="N4" s="131" t="str">
        <f>H4</f>
        <v>2023/2022</v>
      </c>
      <c r="P4" s="342" t="str">
        <f>D4</f>
        <v>jan-ago</v>
      </c>
      <c r="Q4" s="343"/>
      <c r="R4" s="131" t="str">
        <f>N4</f>
        <v>2023/2022</v>
      </c>
    </row>
    <row r="5" spans="1:18" ht="19.5" customHeight="1" thickBot="1" x14ac:dyDescent="0.3">
      <c r="A5" s="334"/>
      <c r="B5" s="357"/>
      <c r="C5" s="357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8458.52</v>
      </c>
      <c r="E6" s="147">
        <v>5946.7500000000009</v>
      </c>
      <c r="F6" s="247">
        <f>D6/D8</f>
        <v>0.58019992276366172</v>
      </c>
      <c r="G6" s="246">
        <f>E6/E8</f>
        <v>0.50630287158250353</v>
      </c>
      <c r="H6" s="165">
        <f>(E6-D6)/D6</f>
        <v>-0.29695147614476286</v>
      </c>
      <c r="I6" s="1"/>
      <c r="J6" s="19">
        <v>4330.3800000000028</v>
      </c>
      <c r="K6" s="147">
        <v>3195.4720000000007</v>
      </c>
      <c r="L6" s="247">
        <f>J6/J8</f>
        <v>0.40220612527537802</v>
      </c>
      <c r="M6" s="246">
        <f>K6/K8</f>
        <v>0.32476860224893683</v>
      </c>
      <c r="N6" s="165">
        <f>(K6-J6)/J6</f>
        <v>-0.26208046407012814</v>
      </c>
      <c r="P6" s="27">
        <f t="shared" ref="P6:Q8" si="0">(J6/D6)*10</f>
        <v>5.1195481006133488</v>
      </c>
      <c r="Q6" s="152">
        <f t="shared" si="0"/>
        <v>5.3734762685500481</v>
      </c>
      <c r="R6" s="165">
        <f>(Q6-P6)/P6</f>
        <v>4.959972305100082E-2</v>
      </c>
    </row>
    <row r="7" spans="1:18" ht="24" customHeight="1" thickBot="1" x14ac:dyDescent="0.3">
      <c r="A7" s="161" t="s">
        <v>21</v>
      </c>
      <c r="B7" s="1"/>
      <c r="C7" s="1"/>
      <c r="D7" s="117">
        <v>6120.1099999999979</v>
      </c>
      <c r="E7" s="140">
        <v>5798.69</v>
      </c>
      <c r="F7" s="247">
        <f>D7/D8</f>
        <v>0.41980007723633833</v>
      </c>
      <c r="G7" s="215">
        <f>E7/E8</f>
        <v>0.49369712841749641</v>
      </c>
      <c r="H7" s="55">
        <f t="shared" ref="H7:H8" si="1">(E7-D7)/D7</f>
        <v>-5.2518663880224109E-2</v>
      </c>
      <c r="J7" s="19">
        <v>6436.1890000000003</v>
      </c>
      <c r="K7" s="140">
        <v>6643.755000000001</v>
      </c>
      <c r="L7" s="247">
        <f>J7/J8</f>
        <v>0.59779387472462198</v>
      </c>
      <c r="M7" s="215">
        <f>K7/K8</f>
        <v>0.67523139775106311</v>
      </c>
      <c r="N7" s="102">
        <f t="shared" ref="N7:N8" si="2">(K7-J7)/J7</f>
        <v>3.2249829829422455E-2</v>
      </c>
      <c r="P7" s="27">
        <f t="shared" si="0"/>
        <v>10.516459671476497</v>
      </c>
      <c r="Q7" s="152">
        <f t="shared" si="0"/>
        <v>11.457337778015383</v>
      </c>
      <c r="R7" s="102">
        <f t="shared" ref="R7:R8" si="3">(Q7-P7)/P7</f>
        <v>8.9467191044416167E-2</v>
      </c>
    </row>
    <row r="8" spans="1:18" ht="26.25" customHeight="1" thickBot="1" x14ac:dyDescent="0.3">
      <c r="A8" s="12" t="s">
        <v>12</v>
      </c>
      <c r="B8" s="162"/>
      <c r="C8" s="162"/>
      <c r="D8" s="163">
        <v>14578.629999999997</v>
      </c>
      <c r="E8" s="145">
        <v>11745.44</v>
      </c>
      <c r="F8" s="243">
        <f>SUM(F6:F7)</f>
        <v>1</v>
      </c>
      <c r="G8" s="244">
        <f>SUM(G6:G7)</f>
        <v>1</v>
      </c>
      <c r="H8" s="164">
        <f t="shared" si="1"/>
        <v>-0.19433856267701405</v>
      </c>
      <c r="I8" s="1"/>
      <c r="J8" s="17">
        <v>10766.569000000003</v>
      </c>
      <c r="K8" s="145">
        <v>9839.2270000000026</v>
      </c>
      <c r="L8" s="243">
        <f>SUM(L6:L7)</f>
        <v>1</v>
      </c>
      <c r="M8" s="244">
        <f>SUM(M6:M7)</f>
        <v>1</v>
      </c>
      <c r="N8" s="164">
        <f t="shared" si="2"/>
        <v>-8.6131617231078927E-2</v>
      </c>
      <c r="O8" s="1"/>
      <c r="P8" s="29">
        <f t="shared" si="0"/>
        <v>7.3851719948993866</v>
      </c>
      <c r="Q8" s="146">
        <f t="shared" si="0"/>
        <v>8.3770612254628194</v>
      </c>
      <c r="R8" s="164">
        <f t="shared" si="3"/>
        <v>0.13430820991691014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6"/>
  <sheetViews>
    <sheetView showGridLines="0" topLeftCell="A54" workbookViewId="0">
      <selection activeCell="R79" sqref="R79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58" t="s">
        <v>3</v>
      </c>
      <c r="B4" s="352" t="s">
        <v>1</v>
      </c>
      <c r="C4" s="345"/>
      <c r="D4" s="352" t="s">
        <v>104</v>
      </c>
      <c r="E4" s="345"/>
      <c r="F4" s="130" t="s">
        <v>0</v>
      </c>
      <c r="H4" s="361" t="s">
        <v>19</v>
      </c>
      <c r="I4" s="362"/>
      <c r="J4" s="352" t="s">
        <v>104</v>
      </c>
      <c r="K4" s="350"/>
      <c r="L4" s="130" t="s">
        <v>0</v>
      </c>
      <c r="N4" s="344" t="s">
        <v>22</v>
      </c>
      <c r="O4" s="345"/>
      <c r="P4" s="130" t="s">
        <v>0</v>
      </c>
    </row>
    <row r="5" spans="1:16" x14ac:dyDescent="0.25">
      <c r="A5" s="359"/>
      <c r="B5" s="353" t="s">
        <v>183</v>
      </c>
      <c r="C5" s="347"/>
      <c r="D5" s="353" t="str">
        <f>B5</f>
        <v>jan-ago</v>
      </c>
      <c r="E5" s="347"/>
      <c r="F5" s="131" t="s">
        <v>151</v>
      </c>
      <c r="H5" s="342" t="str">
        <f>B5</f>
        <v>jan-ago</v>
      </c>
      <c r="I5" s="347"/>
      <c r="J5" s="353" t="str">
        <f>B5</f>
        <v>jan-ago</v>
      </c>
      <c r="K5" s="343"/>
      <c r="L5" s="131" t="str">
        <f>F5</f>
        <v>2023/2022</v>
      </c>
      <c r="N5" s="342" t="str">
        <f>B5</f>
        <v>jan-ago</v>
      </c>
      <c r="O5" s="343"/>
      <c r="P5" s="131" t="str">
        <f>L5</f>
        <v>2023/2022</v>
      </c>
    </row>
    <row r="6" spans="1:16" ht="19.5" customHeight="1" thickBot="1" x14ac:dyDescent="0.3">
      <c r="A6" s="360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152</v>
      </c>
      <c r="B7" s="39">
        <v>1619.6700000000003</v>
      </c>
      <c r="C7" s="147">
        <v>1376.79</v>
      </c>
      <c r="D7" s="247">
        <f>B7/$B$33</f>
        <v>0.11109891670204954</v>
      </c>
      <c r="E7" s="246">
        <f t="shared" ref="E7:E32" si="0">C7/$C$33</f>
        <v>0.11721910801127929</v>
      </c>
      <c r="F7" s="52">
        <f>(C7-B7)/B7</f>
        <v>-0.14995647261479209</v>
      </c>
      <c r="H7" s="39">
        <v>2895.9180000000001</v>
      </c>
      <c r="I7" s="147">
        <v>2558.6689999999999</v>
      </c>
      <c r="J7" s="247">
        <f>H7/$H$33</f>
        <v>0.26897315198555816</v>
      </c>
      <c r="K7" s="246">
        <f>I7/$I$33</f>
        <v>0.2600477659474672</v>
      </c>
      <c r="L7" s="52">
        <f>(I7-H7)/H7</f>
        <v>-0.11645668143918447</v>
      </c>
      <c r="N7" s="27">
        <f t="shared" ref="N7:N33" si="1">(H7/B7)*10</f>
        <v>17.879679193909869</v>
      </c>
      <c r="O7" s="151">
        <f t="shared" ref="O7:O14" si="2">(I7/C7)*10</f>
        <v>18.584308427574285</v>
      </c>
      <c r="P7" s="61">
        <f>(O7-N7)/N7</f>
        <v>3.9409500921270747E-2</v>
      </c>
    </row>
    <row r="8" spans="1:16" ht="20.100000000000001" customHeight="1" x14ac:dyDescent="0.25">
      <c r="A8" s="8" t="s">
        <v>178</v>
      </c>
      <c r="B8" s="19">
        <v>838.81000000000006</v>
      </c>
      <c r="C8" s="140">
        <v>1228.4099999999999</v>
      </c>
      <c r="D8" s="247">
        <f t="shared" ref="D8:D32" si="3">B8/$B$33</f>
        <v>5.7536956490424687E-2</v>
      </c>
      <c r="E8" s="215">
        <f t="shared" si="0"/>
        <v>0.10458612023048945</v>
      </c>
      <c r="F8" s="52">
        <f t="shared" ref="F8:F31" si="4">(C8-B8)/B8</f>
        <v>0.46446751946209486</v>
      </c>
      <c r="H8" s="19">
        <v>788.61300000000006</v>
      </c>
      <c r="I8" s="140">
        <v>1321.5140000000001</v>
      </c>
      <c r="J8" s="247">
        <f t="shared" ref="J8:J32" si="5">H8/$H$33</f>
        <v>7.3246453907461109E-2</v>
      </c>
      <c r="K8" s="215">
        <f t="shared" ref="K8:K32" si="6">I8/$I$33</f>
        <v>0.13431075428994574</v>
      </c>
      <c r="L8" s="52">
        <f t="shared" ref="L8:L33" si="7">(I8-H8)/H8</f>
        <v>0.67574463012910013</v>
      </c>
      <c r="N8" s="27">
        <f t="shared" si="1"/>
        <v>9.4015688892597851</v>
      </c>
      <c r="O8" s="152">
        <f t="shared" si="2"/>
        <v>10.75792284335035</v>
      </c>
      <c r="P8" s="52">
        <f t="shared" ref="P8:P70" si="8">(O8-N8)/N8</f>
        <v>0.14426889491178904</v>
      </c>
    </row>
    <row r="9" spans="1:16" ht="20.100000000000001" customHeight="1" x14ac:dyDescent="0.25">
      <c r="A9" s="8" t="s">
        <v>189</v>
      </c>
      <c r="B9" s="19">
        <v>3704.64</v>
      </c>
      <c r="C9" s="140">
        <v>2548.4300000000003</v>
      </c>
      <c r="D9" s="247">
        <f t="shared" si="3"/>
        <v>0.25411441267114948</v>
      </c>
      <c r="E9" s="215">
        <f t="shared" si="0"/>
        <v>0.21697186312305036</v>
      </c>
      <c r="F9" s="52">
        <f t="shared" si="4"/>
        <v>-0.31209780167573625</v>
      </c>
      <c r="H9" s="19">
        <v>1425.181</v>
      </c>
      <c r="I9" s="140">
        <v>999.029</v>
      </c>
      <c r="J9" s="247">
        <f t="shared" si="5"/>
        <v>0.13237095308635458</v>
      </c>
      <c r="K9" s="215">
        <f t="shared" si="6"/>
        <v>0.10153531369893183</v>
      </c>
      <c r="L9" s="52">
        <f t="shared" si="7"/>
        <v>-0.29901605480286364</v>
      </c>
      <c r="N9" s="27">
        <f t="shared" si="1"/>
        <v>3.8470161743111344</v>
      </c>
      <c r="O9" s="152">
        <f t="shared" si="2"/>
        <v>3.9201743818743302</v>
      </c>
      <c r="P9" s="52">
        <f t="shared" si="8"/>
        <v>1.9016870282926708E-2</v>
      </c>
    </row>
    <row r="10" spans="1:16" ht="20.100000000000001" customHeight="1" x14ac:dyDescent="0.25">
      <c r="A10" s="8" t="s">
        <v>160</v>
      </c>
      <c r="B10" s="19">
        <v>1460.8</v>
      </c>
      <c r="C10" s="140">
        <v>1203.2199999999998</v>
      </c>
      <c r="D10" s="247">
        <f t="shared" si="3"/>
        <v>0.10020145925920337</v>
      </c>
      <c r="E10" s="215">
        <f t="shared" si="0"/>
        <v>0.10244145813183669</v>
      </c>
      <c r="F10" s="52">
        <f t="shared" si="4"/>
        <v>-0.17632803943044917</v>
      </c>
      <c r="H10" s="19">
        <v>827.26900000000001</v>
      </c>
      <c r="I10" s="140">
        <v>826.95299999999997</v>
      </c>
      <c r="J10" s="247">
        <f t="shared" si="5"/>
        <v>7.6836827033756036E-2</v>
      </c>
      <c r="K10" s="215">
        <f t="shared" si="6"/>
        <v>8.4046541461031438E-2</v>
      </c>
      <c r="L10" s="52">
        <f t="shared" si="7"/>
        <v>-3.8197974298569257E-4</v>
      </c>
      <c r="N10" s="27">
        <f t="shared" si="1"/>
        <v>5.6631229463307777</v>
      </c>
      <c r="O10" s="152">
        <f t="shared" si="2"/>
        <v>6.8728328983893228</v>
      </c>
      <c r="P10" s="52">
        <f t="shared" si="8"/>
        <v>0.21361181163166063</v>
      </c>
    </row>
    <row r="11" spans="1:16" ht="20.100000000000001" customHeight="1" x14ac:dyDescent="0.25">
      <c r="A11" s="8" t="s">
        <v>190</v>
      </c>
      <c r="B11" s="19">
        <v>1930.23</v>
      </c>
      <c r="C11" s="140">
        <v>1354.4</v>
      </c>
      <c r="D11" s="247">
        <f t="shared" si="3"/>
        <v>0.13240132989176626</v>
      </c>
      <c r="E11" s="215">
        <f t="shared" si="0"/>
        <v>0.11531283630072608</v>
      </c>
      <c r="F11" s="52">
        <f t="shared" si="4"/>
        <v>-0.29832196163151536</v>
      </c>
      <c r="H11" s="19">
        <v>816.03499999999985</v>
      </c>
      <c r="I11" s="140">
        <v>624.90100000000007</v>
      </c>
      <c r="J11" s="247">
        <f t="shared" si="5"/>
        <v>7.5793411995966356E-2</v>
      </c>
      <c r="K11" s="215">
        <f t="shared" si="6"/>
        <v>6.3511188429741489E-2</v>
      </c>
      <c r="L11" s="52">
        <f t="shared" si="7"/>
        <v>-0.23422279681631281</v>
      </c>
      <c r="N11" s="27">
        <f t="shared" si="1"/>
        <v>4.2276568077379375</v>
      </c>
      <c r="O11" s="152">
        <f t="shared" si="2"/>
        <v>4.6138585351447139</v>
      </c>
      <c r="P11" s="52">
        <f t="shared" si="8"/>
        <v>9.1351248450419656E-2</v>
      </c>
    </row>
    <row r="12" spans="1:16" ht="20.100000000000001" customHeight="1" x14ac:dyDescent="0.25">
      <c r="A12" s="8" t="s">
        <v>192</v>
      </c>
      <c r="B12" s="19">
        <v>774.9</v>
      </c>
      <c r="C12" s="140">
        <v>533.2399999999999</v>
      </c>
      <c r="D12" s="247">
        <f t="shared" si="3"/>
        <v>5.3153142647834536E-2</v>
      </c>
      <c r="E12" s="215">
        <f t="shared" si="0"/>
        <v>4.5399746625073213E-2</v>
      </c>
      <c r="F12" s="52">
        <f t="shared" si="4"/>
        <v>-0.31185959478642417</v>
      </c>
      <c r="H12" s="19">
        <v>593.73799999999994</v>
      </c>
      <c r="I12" s="140">
        <v>446.42299999999994</v>
      </c>
      <c r="J12" s="247">
        <f t="shared" si="5"/>
        <v>5.5146444517283053E-2</v>
      </c>
      <c r="K12" s="215">
        <f t="shared" si="6"/>
        <v>4.5371755321835738E-2</v>
      </c>
      <c r="L12" s="52">
        <f t="shared" si="7"/>
        <v>-0.24811448820860382</v>
      </c>
      <c r="N12" s="27">
        <f t="shared" si="1"/>
        <v>7.6621241450509734</v>
      </c>
      <c r="O12" s="152">
        <f t="shared" si="2"/>
        <v>8.3718963318580748</v>
      </c>
      <c r="P12" s="52">
        <f t="shared" si="8"/>
        <v>9.2633866715086943E-2</v>
      </c>
    </row>
    <row r="13" spans="1:16" ht="20.100000000000001" customHeight="1" x14ac:dyDescent="0.25">
      <c r="A13" s="8" t="s">
        <v>159</v>
      </c>
      <c r="B13" s="19">
        <v>131.38999999999999</v>
      </c>
      <c r="C13" s="140">
        <v>178.18</v>
      </c>
      <c r="D13" s="247">
        <f t="shared" si="3"/>
        <v>9.012506662148638E-3</v>
      </c>
      <c r="E13" s="215">
        <f t="shared" si="0"/>
        <v>1.5170142625563625E-2</v>
      </c>
      <c r="F13" s="52">
        <f t="shared" si="4"/>
        <v>0.3561153816881043</v>
      </c>
      <c r="H13" s="19">
        <v>302.15199999999999</v>
      </c>
      <c r="I13" s="140">
        <v>417.93999999999994</v>
      </c>
      <c r="J13" s="247">
        <f t="shared" si="5"/>
        <v>2.8063907824303159E-2</v>
      </c>
      <c r="K13" s="215">
        <f t="shared" si="6"/>
        <v>4.2476914090913837E-2</v>
      </c>
      <c r="L13" s="52">
        <f t="shared" si="7"/>
        <v>0.38321109904948492</v>
      </c>
      <c r="N13" s="27">
        <f t="shared" si="1"/>
        <v>22.99657508181749</v>
      </c>
      <c r="O13" s="152">
        <f t="shared" si="2"/>
        <v>23.456055674037486</v>
      </c>
      <c r="P13" s="52">
        <f t="shared" si="8"/>
        <v>1.9980392322998149E-2</v>
      </c>
    </row>
    <row r="14" spans="1:16" ht="20.100000000000001" customHeight="1" x14ac:dyDescent="0.25">
      <c r="A14" s="8" t="s">
        <v>194</v>
      </c>
      <c r="B14" s="19">
        <v>599.69000000000005</v>
      </c>
      <c r="C14" s="140">
        <v>309.25</v>
      </c>
      <c r="D14" s="247">
        <f t="shared" si="3"/>
        <v>4.113486658211369E-2</v>
      </c>
      <c r="E14" s="215">
        <f t="shared" si="0"/>
        <v>2.632936697135229E-2</v>
      </c>
      <c r="F14" s="52">
        <f t="shared" si="4"/>
        <v>-0.48431689706348285</v>
      </c>
      <c r="H14" s="19">
        <v>378.21299999999997</v>
      </c>
      <c r="I14" s="140">
        <v>210.10199999999998</v>
      </c>
      <c r="J14" s="247">
        <f t="shared" si="5"/>
        <v>3.5128461072417759E-2</v>
      </c>
      <c r="K14" s="215">
        <f t="shared" si="6"/>
        <v>2.1353506733811502E-2</v>
      </c>
      <c r="L14" s="52">
        <f t="shared" si="7"/>
        <v>-0.44448762998627761</v>
      </c>
      <c r="N14" s="27">
        <f t="shared" si="1"/>
        <v>6.3068085177341615</v>
      </c>
      <c r="O14" s="152">
        <f t="shared" si="2"/>
        <v>6.7939207760711398</v>
      </c>
      <c r="P14" s="52">
        <f t="shared" si="8"/>
        <v>7.7235935888534377E-2</v>
      </c>
    </row>
    <row r="15" spans="1:16" ht="20.100000000000001" customHeight="1" x14ac:dyDescent="0.25">
      <c r="A15" s="8" t="s">
        <v>157</v>
      </c>
      <c r="B15" s="19">
        <v>96.149999999999991</v>
      </c>
      <c r="C15" s="140">
        <v>108.46</v>
      </c>
      <c r="D15" s="247">
        <f t="shared" si="3"/>
        <v>6.5952699259121056E-3</v>
      </c>
      <c r="E15" s="215">
        <f t="shared" si="0"/>
        <v>9.2342219618847827E-3</v>
      </c>
      <c r="F15" s="52">
        <f t="shared" si="4"/>
        <v>0.12802912116484663</v>
      </c>
      <c r="H15" s="19">
        <v>96.921999999999997</v>
      </c>
      <c r="I15" s="140">
        <v>202.24499999999998</v>
      </c>
      <c r="J15" s="247">
        <f t="shared" si="5"/>
        <v>9.0021250037964698E-3</v>
      </c>
      <c r="K15" s="215">
        <f t="shared" si="6"/>
        <v>2.0554968393350408E-2</v>
      </c>
      <c r="L15" s="52">
        <f t="shared" si="7"/>
        <v>1.0866779472152863</v>
      </c>
      <c r="N15" s="27">
        <f t="shared" ref="N15:N16" si="9">(H15/B15)*10</f>
        <v>10.080291211648467</v>
      </c>
      <c r="O15" s="152">
        <f t="shared" ref="O15:O16" si="10">(I15/C15)*10</f>
        <v>18.646966623640051</v>
      </c>
      <c r="P15" s="52">
        <f t="shared" ref="P15:P16" si="11">(O15-N15)/N15</f>
        <v>0.8498440404273444</v>
      </c>
    </row>
    <row r="16" spans="1:16" ht="20.100000000000001" customHeight="1" x14ac:dyDescent="0.25">
      <c r="A16" s="8" t="s">
        <v>156</v>
      </c>
      <c r="B16" s="19">
        <v>641.88</v>
      </c>
      <c r="C16" s="140">
        <v>449.78</v>
      </c>
      <c r="D16" s="247">
        <f t="shared" si="3"/>
        <v>4.4028828497602313E-2</v>
      </c>
      <c r="E16" s="215">
        <f t="shared" si="0"/>
        <v>3.8294010271220154E-2</v>
      </c>
      <c r="F16" s="52">
        <f t="shared" si="4"/>
        <v>-0.29927712344986607</v>
      </c>
      <c r="H16" s="19">
        <v>500.9140000000001</v>
      </c>
      <c r="I16" s="140">
        <v>195.83500000000001</v>
      </c>
      <c r="J16" s="247">
        <f t="shared" si="5"/>
        <v>4.6524942161240028E-2</v>
      </c>
      <c r="K16" s="215">
        <f t="shared" si="6"/>
        <v>1.9903494451342568E-2</v>
      </c>
      <c r="L16" s="52">
        <f t="shared" si="7"/>
        <v>-0.60904466634991239</v>
      </c>
      <c r="N16" s="27">
        <f t="shared" si="9"/>
        <v>7.8038574188321821</v>
      </c>
      <c r="O16" s="152">
        <f t="shared" si="10"/>
        <v>4.3540175196762867</v>
      </c>
      <c r="P16" s="52">
        <f t="shared" si="11"/>
        <v>-0.44206854559269371</v>
      </c>
    </row>
    <row r="17" spans="1:16" ht="20.100000000000001" customHeight="1" x14ac:dyDescent="0.25">
      <c r="A17" s="8" t="s">
        <v>161</v>
      </c>
      <c r="B17" s="19">
        <v>418.83</v>
      </c>
      <c r="C17" s="140">
        <v>135.59</v>
      </c>
      <c r="D17" s="247">
        <f t="shared" si="3"/>
        <v>2.8729036953403717E-2</v>
      </c>
      <c r="E17" s="215">
        <f t="shared" si="0"/>
        <v>1.1544054543720799E-2</v>
      </c>
      <c r="F17" s="52">
        <f t="shared" si="4"/>
        <v>-0.67626483298713091</v>
      </c>
      <c r="H17" s="19">
        <v>266.30399999999997</v>
      </c>
      <c r="I17" s="140">
        <v>177.36</v>
      </c>
      <c r="J17" s="247">
        <f t="shared" si="5"/>
        <v>2.4734342017405903E-2</v>
      </c>
      <c r="K17" s="215">
        <f t="shared" si="6"/>
        <v>1.8025806295555533E-2</v>
      </c>
      <c r="L17" s="52">
        <f t="shared" si="7"/>
        <v>-0.33399423215573165</v>
      </c>
      <c r="N17" s="27">
        <f t="shared" ref="N17:N20" si="12">(H17/B17)*10</f>
        <v>6.3582837905594145</v>
      </c>
      <c r="O17" s="152">
        <f t="shared" ref="O17:O20" si="13">(I17/C17)*10</f>
        <v>13.080610664503283</v>
      </c>
      <c r="P17" s="52">
        <f t="shared" ref="P17:P20" si="14">(O17-N17)/N17</f>
        <v>1.0572549284328852</v>
      </c>
    </row>
    <row r="18" spans="1:16" ht="20.100000000000001" customHeight="1" x14ac:dyDescent="0.25">
      <c r="A18" s="8" t="s">
        <v>191</v>
      </c>
      <c r="B18" s="19">
        <v>346.84</v>
      </c>
      <c r="C18" s="140">
        <v>225.49</v>
      </c>
      <c r="D18" s="247">
        <f t="shared" si="3"/>
        <v>2.3790987218963645E-2</v>
      </c>
      <c r="E18" s="215">
        <f t="shared" si="0"/>
        <v>1.9198088790202839E-2</v>
      </c>
      <c r="F18" s="52">
        <f>(C18-B18)/B18</f>
        <v>-0.3498731403529004</v>
      </c>
      <c r="H18" s="19">
        <v>192.09299999999996</v>
      </c>
      <c r="I18" s="140">
        <v>161.97400000000002</v>
      </c>
      <c r="J18" s="247">
        <f t="shared" si="5"/>
        <v>1.7841616953367397E-2</v>
      </c>
      <c r="K18" s="215">
        <f t="shared" si="6"/>
        <v>1.6462065566736087E-2</v>
      </c>
      <c r="L18" s="52">
        <f t="shared" si="7"/>
        <v>-0.15679384464816495</v>
      </c>
      <c r="N18" s="27">
        <f t="shared" si="12"/>
        <v>5.5383750432476067</v>
      </c>
      <c r="O18" s="152">
        <f t="shared" si="13"/>
        <v>7.1832010288704602</v>
      </c>
      <c r="P18" s="52">
        <f t="shared" si="14"/>
        <v>0.29698710773085463</v>
      </c>
    </row>
    <row r="19" spans="1:16" ht="20.100000000000001" customHeight="1" x14ac:dyDescent="0.25">
      <c r="A19" s="8" t="s">
        <v>165</v>
      </c>
      <c r="B19" s="19">
        <v>11.25</v>
      </c>
      <c r="C19" s="140">
        <v>244.95000000000002</v>
      </c>
      <c r="D19" s="247">
        <f t="shared" si="3"/>
        <v>7.7167744842965356E-4</v>
      </c>
      <c r="E19" s="215">
        <f t="shared" si="0"/>
        <v>2.0854901987494723E-2</v>
      </c>
      <c r="F19" s="52">
        <f t="shared" ref="F19:F20" si="15">(C19-B19)/B19</f>
        <v>20.773333333333333</v>
      </c>
      <c r="H19" s="19">
        <v>5.8159999999999998</v>
      </c>
      <c r="I19" s="140">
        <v>153.76000000000002</v>
      </c>
      <c r="J19" s="247">
        <f t="shared" si="5"/>
        <v>5.4019065869544863E-4</v>
      </c>
      <c r="K19" s="215">
        <f t="shared" si="6"/>
        <v>1.5627243888163167E-2</v>
      </c>
      <c r="L19" s="52">
        <f t="shared" ref="L19" si="16">(I19-H19)/H19</f>
        <v>25.437414030261351</v>
      </c>
      <c r="N19" s="27">
        <f t="shared" ref="N19" si="17">(H19/B19)*10</f>
        <v>5.169777777777778</v>
      </c>
      <c r="O19" s="152">
        <f t="shared" ref="O19" si="18">(I19/C19)*10</f>
        <v>6.2771994284547876</v>
      </c>
      <c r="P19" s="52">
        <f t="shared" ref="P19" si="19">(O19-N19)/N19</f>
        <v>0.21421068724409142</v>
      </c>
    </row>
    <row r="20" spans="1:16" ht="20.100000000000001" customHeight="1" x14ac:dyDescent="0.25">
      <c r="A20" s="8" t="s">
        <v>196</v>
      </c>
      <c r="B20" s="19">
        <v>369.65</v>
      </c>
      <c r="C20" s="140">
        <v>172.14000000000001</v>
      </c>
      <c r="D20" s="247">
        <f t="shared" si="3"/>
        <v>2.5355606116624126E-2</v>
      </c>
      <c r="E20" s="215">
        <f t="shared" si="0"/>
        <v>1.4655900502663164E-2</v>
      </c>
      <c r="F20" s="52">
        <f t="shared" si="15"/>
        <v>-0.53431624509671305</v>
      </c>
      <c r="H20" s="19">
        <v>330.12400000000002</v>
      </c>
      <c r="I20" s="140">
        <v>137.16900000000001</v>
      </c>
      <c r="J20" s="247">
        <f t="shared" si="5"/>
        <v>3.0661949967533748E-2</v>
      </c>
      <c r="K20" s="215">
        <f t="shared" si="6"/>
        <v>1.3941034188966268E-2</v>
      </c>
      <c r="L20" s="52">
        <f t="shared" si="7"/>
        <v>-0.58449249372962886</v>
      </c>
      <c r="N20" s="27">
        <f t="shared" si="12"/>
        <v>8.9307182469903985</v>
      </c>
      <c r="O20" s="152">
        <f t="shared" si="13"/>
        <v>7.9684559079818751</v>
      </c>
      <c r="P20" s="52">
        <f t="shared" si="14"/>
        <v>-0.10774747477144969</v>
      </c>
    </row>
    <row r="21" spans="1:16" ht="20.100000000000001" customHeight="1" x14ac:dyDescent="0.25">
      <c r="A21" s="8" t="s">
        <v>153</v>
      </c>
      <c r="B21" s="19">
        <v>172.34</v>
      </c>
      <c r="C21" s="140">
        <v>265.61</v>
      </c>
      <c r="D21" s="247">
        <f t="shared" si="3"/>
        <v>1.1821412574432578E-2</v>
      </c>
      <c r="E21" s="215">
        <f t="shared" si="0"/>
        <v>2.2613882493972132E-2</v>
      </c>
      <c r="F21" s="52">
        <f t="shared" si="4"/>
        <v>0.54119763258674713</v>
      </c>
      <c r="H21" s="19">
        <v>79.213000000000008</v>
      </c>
      <c r="I21" s="140">
        <v>130.18699999999998</v>
      </c>
      <c r="J21" s="247">
        <f t="shared" si="5"/>
        <v>7.3573113217404703E-3</v>
      </c>
      <c r="K21" s="215">
        <f t="shared" si="6"/>
        <v>1.3231425598779252E-2</v>
      </c>
      <c r="L21" s="52">
        <f t="shared" si="7"/>
        <v>0.64350548521076045</v>
      </c>
      <c r="N21" s="27">
        <f t="shared" ref="N21:N32" si="20">(H21/B21)*10</f>
        <v>4.5963212254845072</v>
      </c>
      <c r="O21" s="152">
        <f t="shared" ref="O21:O32" si="21">(I21/C21)*10</f>
        <v>4.9014344339445044</v>
      </c>
      <c r="P21" s="52">
        <f t="shared" ref="P21:P32" si="22">(O21-N21)/N21</f>
        <v>6.6382046313100032E-2</v>
      </c>
    </row>
    <row r="22" spans="1:16" ht="20.100000000000001" customHeight="1" x14ac:dyDescent="0.25">
      <c r="A22" s="8" t="s">
        <v>236</v>
      </c>
      <c r="B22" s="19"/>
      <c r="C22" s="140">
        <v>9.5399999999999991</v>
      </c>
      <c r="D22" s="247">
        <f t="shared" si="3"/>
        <v>0</v>
      </c>
      <c r="E22" s="215">
        <f t="shared" si="0"/>
        <v>8.1223010802490157E-4</v>
      </c>
      <c r="F22" s="52"/>
      <c r="H22" s="19"/>
      <c r="I22" s="140">
        <v>122.11200000000001</v>
      </c>
      <c r="J22" s="247">
        <f t="shared" si="5"/>
        <v>0</v>
      </c>
      <c r="K22" s="215">
        <f t="shared" si="6"/>
        <v>1.2410731046249873E-2</v>
      </c>
      <c r="L22" s="52"/>
      <c r="N22" s="27"/>
      <c r="O22" s="152">
        <f t="shared" si="21"/>
        <v>128.00000000000003</v>
      </c>
      <c r="P22" s="52"/>
    </row>
    <row r="23" spans="1:16" ht="20.100000000000001" customHeight="1" x14ac:dyDescent="0.25">
      <c r="A23" s="8" t="s">
        <v>154</v>
      </c>
      <c r="B23" s="19">
        <v>329.45</v>
      </c>
      <c r="C23" s="140">
        <v>116.25999999999999</v>
      </c>
      <c r="D23" s="247">
        <f t="shared" si="3"/>
        <v>2.2598145367568833E-2</v>
      </c>
      <c r="E23" s="215">
        <f t="shared" si="0"/>
        <v>9.8983094715906772E-3</v>
      </c>
      <c r="F23" s="52">
        <f t="shared" si="4"/>
        <v>-0.64710881772651385</v>
      </c>
      <c r="H23" s="19">
        <v>250.44900000000001</v>
      </c>
      <c r="I23" s="140">
        <v>113.69200000000001</v>
      </c>
      <c r="J23" s="247">
        <f t="shared" si="5"/>
        <v>2.3261728039824004E-2</v>
      </c>
      <c r="K23" s="215">
        <f t="shared" si="6"/>
        <v>1.1554972763612425E-2</v>
      </c>
      <c r="L23" s="52">
        <f t="shared" si="7"/>
        <v>-0.54604729905090454</v>
      </c>
      <c r="N23" s="27">
        <f t="shared" si="20"/>
        <v>7.6020336925178338</v>
      </c>
      <c r="O23" s="152">
        <f t="shared" si="21"/>
        <v>9.7791157749870994</v>
      </c>
      <c r="P23" s="52">
        <f t="shared" si="22"/>
        <v>0.28638153558988033</v>
      </c>
    </row>
    <row r="24" spans="1:16" ht="20.100000000000001" customHeight="1" x14ac:dyDescent="0.25">
      <c r="A24" s="8" t="s">
        <v>199</v>
      </c>
      <c r="B24" s="19">
        <v>99.009999999999991</v>
      </c>
      <c r="C24" s="140">
        <v>108.69999999999999</v>
      </c>
      <c r="D24" s="247">
        <f t="shared" si="3"/>
        <v>6.7914474816906665E-3</v>
      </c>
      <c r="E24" s="215">
        <f t="shared" si="0"/>
        <v>9.2546554237218862E-3</v>
      </c>
      <c r="F24" s="52">
        <f t="shared" si="4"/>
        <v>9.7868902131097849E-2</v>
      </c>
      <c r="H24" s="19">
        <v>132.01499999999999</v>
      </c>
      <c r="I24" s="140">
        <v>98.856999999999999</v>
      </c>
      <c r="J24" s="247">
        <f t="shared" si="5"/>
        <v>1.2261566335570778E-2</v>
      </c>
      <c r="K24" s="215">
        <f t="shared" si="6"/>
        <v>1.004723236896557E-2</v>
      </c>
      <c r="L24" s="52">
        <f t="shared" si="7"/>
        <v>-0.25116842783017074</v>
      </c>
      <c r="N24" s="27">
        <f t="shared" si="20"/>
        <v>13.333501666498332</v>
      </c>
      <c r="O24" s="152">
        <f t="shared" si="21"/>
        <v>9.0944802207911692</v>
      </c>
      <c r="P24" s="52">
        <f t="shared" si="22"/>
        <v>-0.31792259465929346</v>
      </c>
    </row>
    <row r="25" spans="1:16" ht="20.100000000000001" customHeight="1" x14ac:dyDescent="0.25">
      <c r="A25" s="8" t="s">
        <v>195</v>
      </c>
      <c r="B25" s="19">
        <v>72.780000000000015</v>
      </c>
      <c r="C25" s="140">
        <v>67.72</v>
      </c>
      <c r="D25" s="247">
        <f t="shared" si="3"/>
        <v>4.9922386397075729E-3</v>
      </c>
      <c r="E25" s="215">
        <f t="shared" si="0"/>
        <v>5.7656418150363042E-3</v>
      </c>
      <c r="F25" s="52">
        <f t="shared" si="4"/>
        <v>-6.9524594668865278E-2</v>
      </c>
      <c r="H25" s="19">
        <v>84.597000000000008</v>
      </c>
      <c r="I25" s="140">
        <v>98.016000000000005</v>
      </c>
      <c r="J25" s="247">
        <f t="shared" si="5"/>
        <v>7.8573777774516625E-3</v>
      </c>
      <c r="K25" s="215">
        <f t="shared" si="6"/>
        <v>9.9617581747021393E-3</v>
      </c>
      <c r="L25" s="52">
        <f t="shared" si="7"/>
        <v>0.15862264619312735</v>
      </c>
      <c r="N25" s="27">
        <f t="shared" si="20"/>
        <v>11.623660346248968</v>
      </c>
      <c r="O25" s="152">
        <f t="shared" si="21"/>
        <v>14.473715298287066</v>
      </c>
      <c r="P25" s="52">
        <f t="shared" si="22"/>
        <v>0.24519427333041693</v>
      </c>
    </row>
    <row r="26" spans="1:16" ht="20.100000000000001" customHeight="1" x14ac:dyDescent="0.25">
      <c r="A26" s="8" t="s">
        <v>163</v>
      </c>
      <c r="B26" s="19">
        <v>104.25</v>
      </c>
      <c r="C26" s="140">
        <v>123.29999999999998</v>
      </c>
      <c r="D26" s="247">
        <f t="shared" si="3"/>
        <v>7.1508776887814563E-3</v>
      </c>
      <c r="E26" s="215">
        <f t="shared" si="0"/>
        <v>1.0497691018812406E-2</v>
      </c>
      <c r="F26" s="52">
        <f t="shared" si="4"/>
        <v>0.18273381294964011</v>
      </c>
      <c r="H26" s="19">
        <v>119.71600000000001</v>
      </c>
      <c r="I26" s="140">
        <v>90.914999999999992</v>
      </c>
      <c r="J26" s="247">
        <f t="shared" si="5"/>
        <v>1.1119233991812987E-2</v>
      </c>
      <c r="K26" s="215">
        <f t="shared" si="6"/>
        <v>9.2400551384778477E-3</v>
      </c>
      <c r="L26" s="52">
        <f t="shared" si="7"/>
        <v>-0.24057770055798736</v>
      </c>
      <c r="N26" s="27">
        <f t="shared" si="20"/>
        <v>11.483549160671465</v>
      </c>
      <c r="O26" s="152">
        <f t="shared" si="21"/>
        <v>7.3734793187347938</v>
      </c>
      <c r="P26" s="52">
        <f t="shared" si="22"/>
        <v>-0.35790936969318882</v>
      </c>
    </row>
    <row r="27" spans="1:16" ht="20.100000000000001" customHeight="1" x14ac:dyDescent="0.25">
      <c r="A27" s="8" t="s">
        <v>203</v>
      </c>
      <c r="B27" s="19">
        <v>171.86000000000004</v>
      </c>
      <c r="C27" s="140">
        <v>166.77</v>
      </c>
      <c r="D27" s="247">
        <f t="shared" si="3"/>
        <v>1.1788487669966249E-2</v>
      </c>
      <c r="E27" s="215">
        <f t="shared" si="0"/>
        <v>1.4198701794057952E-2</v>
      </c>
      <c r="F27" s="52">
        <f t="shared" si="4"/>
        <v>-2.9617130222274121E-2</v>
      </c>
      <c r="H27" s="19">
        <v>96.09</v>
      </c>
      <c r="I27" s="140">
        <v>82.254000000000019</v>
      </c>
      <c r="J27" s="247">
        <f t="shared" si="5"/>
        <v>8.9248487610119765E-3</v>
      </c>
      <c r="K27" s="215">
        <f t="shared" si="6"/>
        <v>8.3598030617649151E-3</v>
      </c>
      <c r="L27" s="52">
        <f t="shared" si="7"/>
        <v>-0.143990009366219</v>
      </c>
      <c r="N27" s="27">
        <f t="shared" si="20"/>
        <v>5.5911788665192583</v>
      </c>
      <c r="O27" s="152">
        <f t="shared" si="21"/>
        <v>4.9321820471307802</v>
      </c>
      <c r="P27" s="52">
        <f t="shared" si="22"/>
        <v>-0.11786366258726598</v>
      </c>
    </row>
    <row r="28" spans="1:16" ht="20.100000000000001" customHeight="1" x14ac:dyDescent="0.25">
      <c r="A28" s="8" t="s">
        <v>193</v>
      </c>
      <c r="B28" s="19">
        <v>108.73</v>
      </c>
      <c r="C28" s="140">
        <v>84.68</v>
      </c>
      <c r="D28" s="247">
        <f t="shared" si="3"/>
        <v>7.4581767971338879E-3</v>
      </c>
      <c r="E28" s="215">
        <f t="shared" si="0"/>
        <v>7.2096064515250191E-3</v>
      </c>
      <c r="F28" s="52">
        <f t="shared" si="4"/>
        <v>-0.22119010392715899</v>
      </c>
      <c r="H28" s="19">
        <v>77.813000000000002</v>
      </c>
      <c r="I28" s="140">
        <v>72.813999999999993</v>
      </c>
      <c r="J28" s="247">
        <f t="shared" si="5"/>
        <v>7.2272791824396394E-3</v>
      </c>
      <c r="K28" s="215">
        <f t="shared" si="6"/>
        <v>7.4003780988079644E-3</v>
      </c>
      <c r="L28" s="52">
        <f t="shared" si="7"/>
        <v>-6.4243763895493161E-2</v>
      </c>
      <c r="N28" s="27">
        <f t="shared" si="20"/>
        <v>7.1565345350869123</v>
      </c>
      <c r="O28" s="152">
        <f t="shared" si="21"/>
        <v>8.5987246102975892</v>
      </c>
      <c r="P28" s="52">
        <f t="shared" si="22"/>
        <v>0.20152073159710704</v>
      </c>
    </row>
    <row r="29" spans="1:16" ht="20.100000000000001" customHeight="1" x14ac:dyDescent="0.25">
      <c r="A29" s="8" t="s">
        <v>158</v>
      </c>
      <c r="B29" s="19">
        <v>142.65</v>
      </c>
      <c r="C29" s="140">
        <v>113.4</v>
      </c>
      <c r="D29" s="247">
        <f t="shared" si="3"/>
        <v>9.7848700460880077E-3</v>
      </c>
      <c r="E29" s="215">
        <f t="shared" si="0"/>
        <v>9.6548107180318508E-3</v>
      </c>
      <c r="F29" s="52">
        <f t="shared" si="4"/>
        <v>-0.20504731861198738</v>
      </c>
      <c r="H29" s="19">
        <v>100.24300000000001</v>
      </c>
      <c r="I29" s="140">
        <v>72.186000000000007</v>
      </c>
      <c r="J29" s="247">
        <f t="shared" si="5"/>
        <v>9.3105798142379403E-3</v>
      </c>
      <c r="K29" s="215">
        <f t="shared" si="6"/>
        <v>7.3365519466112531E-3</v>
      </c>
      <c r="L29" s="52">
        <f t="shared" si="7"/>
        <v>-0.27988986762167933</v>
      </c>
      <c r="N29" s="27">
        <f t="shared" si="20"/>
        <v>7.0271994391868207</v>
      </c>
      <c r="O29" s="152">
        <f t="shared" si="21"/>
        <v>6.3656084656084655</v>
      </c>
      <c r="P29" s="52">
        <f t="shared" si="22"/>
        <v>-9.4147174746318812E-2</v>
      </c>
    </row>
    <row r="30" spans="1:16" ht="20.100000000000001" customHeight="1" x14ac:dyDescent="0.25">
      <c r="A30" s="8" t="s">
        <v>212</v>
      </c>
      <c r="B30" s="19">
        <v>12.29</v>
      </c>
      <c r="C30" s="140">
        <v>21.419999999999998</v>
      </c>
      <c r="D30" s="247">
        <f t="shared" si="3"/>
        <v>8.4301474144003925E-4</v>
      </c>
      <c r="E30" s="215">
        <f t="shared" si="0"/>
        <v>1.8236864689615715E-3</v>
      </c>
      <c r="F30" s="52">
        <f t="shared" si="4"/>
        <v>0.74288039056143207</v>
      </c>
      <c r="H30" s="19">
        <v>38.994</v>
      </c>
      <c r="I30" s="140">
        <v>66.587000000000003</v>
      </c>
      <c r="J30" s="247">
        <f t="shared" si="5"/>
        <v>3.6217665999261216E-3</v>
      </c>
      <c r="K30" s="215">
        <f t="shared" si="6"/>
        <v>6.7675031788574447E-3</v>
      </c>
      <c r="L30" s="52">
        <f t="shared" si="7"/>
        <v>0.70762168538749559</v>
      </c>
      <c r="N30" s="27">
        <f t="shared" si="20"/>
        <v>31.728234336859238</v>
      </c>
      <c r="O30" s="152">
        <f t="shared" si="21"/>
        <v>31.086367880485533</v>
      </c>
      <c r="P30" s="52">
        <f t="shared" si="22"/>
        <v>-2.0230134761329531E-2</v>
      </c>
    </row>
    <row r="31" spans="1:16" ht="20.100000000000001" customHeight="1" x14ac:dyDescent="0.25">
      <c r="A31" s="8" t="s">
        <v>201</v>
      </c>
      <c r="B31" s="19">
        <v>36.29</v>
      </c>
      <c r="C31" s="140">
        <v>76.949999999999989</v>
      </c>
      <c r="D31" s="247">
        <f t="shared" si="3"/>
        <v>2.4892599647566337E-3</v>
      </c>
      <c r="E31" s="215">
        <f t="shared" si="0"/>
        <v>6.551478701521612E-3</v>
      </c>
      <c r="F31" s="52">
        <f t="shared" si="4"/>
        <v>1.120418848167539</v>
      </c>
      <c r="H31" s="19">
        <v>28.104999999999997</v>
      </c>
      <c r="I31" s="140">
        <v>64.538999999999987</v>
      </c>
      <c r="J31" s="247">
        <f t="shared" si="5"/>
        <v>2.6103951964641645E-3</v>
      </c>
      <c r="K31" s="215">
        <f t="shared" si="6"/>
        <v>6.559356746215936E-3</v>
      </c>
      <c r="L31" s="52">
        <f t="shared" si="7"/>
        <v>1.2963529621063865</v>
      </c>
      <c r="N31" s="27">
        <f t="shared" si="20"/>
        <v>7.7445577294020387</v>
      </c>
      <c r="O31" s="152">
        <f t="shared" si="21"/>
        <v>8.3871345029239759</v>
      </c>
      <c r="P31" s="52">
        <f t="shared" si="22"/>
        <v>8.2971396943999659E-2</v>
      </c>
    </row>
    <row r="32" spans="1:16" ht="20.100000000000001" customHeight="1" thickBot="1" x14ac:dyDescent="0.3">
      <c r="A32" s="8" t="s">
        <v>17</v>
      </c>
      <c r="B32" s="19">
        <f>B33-SUM(B7:B31)</f>
        <v>384.24999999999636</v>
      </c>
      <c r="C32" s="140">
        <f>C33-SUM(C7:C31)</f>
        <v>522.75999999999658</v>
      </c>
      <c r="D32" s="247">
        <f t="shared" si="3"/>
        <v>2.6357071960808141E-2</v>
      </c>
      <c r="E32" s="215">
        <f t="shared" si="0"/>
        <v>4.4507485458186037E-2</v>
      </c>
      <c r="F32" s="52">
        <f t="shared" ref="F32" si="23">(C32-B32)/B32</f>
        <v>0.36046844502277564</v>
      </c>
      <c r="H32" s="19">
        <f>H33-SUM(H7:H31)</f>
        <v>340.0420000000031</v>
      </c>
      <c r="I32" s="140">
        <f>I33-SUM(I7:I31)</f>
        <v>393.19400000000132</v>
      </c>
      <c r="J32" s="247">
        <f t="shared" si="5"/>
        <v>3.1583134794380914E-2</v>
      </c>
      <c r="K32" s="215">
        <f t="shared" si="6"/>
        <v>3.9961879119162644E-2</v>
      </c>
      <c r="L32" s="52">
        <f t="shared" si="7"/>
        <v>0.15631010286963887</v>
      </c>
      <c r="N32" s="27">
        <f t="shared" si="20"/>
        <v>8.8494990240730331</v>
      </c>
      <c r="O32" s="152">
        <f t="shared" si="21"/>
        <v>7.5215012625297248</v>
      </c>
      <c r="P32" s="52">
        <f t="shared" si="22"/>
        <v>-0.15006473902429898</v>
      </c>
    </row>
    <row r="33" spans="1:16" ht="26.25" customHeight="1" thickBot="1" x14ac:dyDescent="0.3">
      <c r="A33" s="12" t="s">
        <v>18</v>
      </c>
      <c r="B33" s="17">
        <v>14578.63</v>
      </c>
      <c r="C33" s="145">
        <v>11745.439999999999</v>
      </c>
      <c r="D33" s="243">
        <f>SUM(D7:D32)</f>
        <v>0.99999999999999989</v>
      </c>
      <c r="E33" s="244">
        <f>SUM(E7:E32)</f>
        <v>0.99999999999999956</v>
      </c>
      <c r="F33" s="57">
        <f>(C33-B33)/B33</f>
        <v>-0.19433856267701427</v>
      </c>
      <c r="G33" s="1"/>
      <c r="H33" s="17">
        <v>10766.569000000005</v>
      </c>
      <c r="I33" s="145">
        <v>9839.2270000000008</v>
      </c>
      <c r="J33" s="243">
        <f>SUM(J7:J32)</f>
        <v>0.99999999999999967</v>
      </c>
      <c r="K33" s="244">
        <f>SUM(K7:K32)</f>
        <v>0.99999999999999978</v>
      </c>
      <c r="L33" s="57">
        <f t="shared" si="7"/>
        <v>-8.613161723107926E-2</v>
      </c>
      <c r="N33" s="29">
        <f t="shared" si="1"/>
        <v>7.3851719948993875</v>
      </c>
      <c r="O33" s="146">
        <f>(I33/C33)*10</f>
        <v>8.3770612254628194</v>
      </c>
      <c r="P33" s="57">
        <f t="shared" si="8"/>
        <v>0.13430820991691</v>
      </c>
    </row>
    <row r="35" spans="1:16" ht="15.75" thickBot="1" x14ac:dyDescent="0.3"/>
    <row r="36" spans="1:16" x14ac:dyDescent="0.25">
      <c r="A36" s="358" t="s">
        <v>2</v>
      </c>
      <c r="B36" s="352" t="s">
        <v>1</v>
      </c>
      <c r="C36" s="345"/>
      <c r="D36" s="352" t="s">
        <v>104</v>
      </c>
      <c r="E36" s="345"/>
      <c r="F36" s="130" t="s">
        <v>0</v>
      </c>
      <c r="H36" s="361" t="s">
        <v>19</v>
      </c>
      <c r="I36" s="362"/>
      <c r="J36" s="352" t="s">
        <v>104</v>
      </c>
      <c r="K36" s="350"/>
      <c r="L36" s="130" t="s">
        <v>0</v>
      </c>
      <c r="N36" s="344" t="s">
        <v>22</v>
      </c>
      <c r="O36" s="345"/>
      <c r="P36" s="130" t="s">
        <v>0</v>
      </c>
    </row>
    <row r="37" spans="1:16" x14ac:dyDescent="0.25">
      <c r="A37" s="359"/>
      <c r="B37" s="353" t="str">
        <f>B5</f>
        <v>jan-ago</v>
      </c>
      <c r="C37" s="347"/>
      <c r="D37" s="353" t="str">
        <f>B5</f>
        <v>jan-ago</v>
      </c>
      <c r="E37" s="347"/>
      <c r="F37" s="131" t="str">
        <f>F5</f>
        <v>2023/2022</v>
      </c>
      <c r="H37" s="342" t="str">
        <f>B5</f>
        <v>jan-ago</v>
      </c>
      <c r="I37" s="347"/>
      <c r="J37" s="353" t="str">
        <f>B5</f>
        <v>jan-ago</v>
      </c>
      <c r="K37" s="343"/>
      <c r="L37" s="131" t="str">
        <f>L5</f>
        <v>2023/2022</v>
      </c>
      <c r="N37" s="342" t="str">
        <f>B5</f>
        <v>jan-ago</v>
      </c>
      <c r="O37" s="343"/>
      <c r="P37" s="131" t="str">
        <f>P5</f>
        <v>2023/2022</v>
      </c>
    </row>
    <row r="38" spans="1:16" ht="19.5" customHeight="1" thickBot="1" x14ac:dyDescent="0.3">
      <c r="A38" s="360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189</v>
      </c>
      <c r="B39" s="39">
        <v>3704.64</v>
      </c>
      <c r="C39" s="147">
        <v>2548.4300000000003</v>
      </c>
      <c r="D39" s="247">
        <f t="shared" ref="D39:D55" si="24">B39/$B$62</f>
        <v>0.43797732936731243</v>
      </c>
      <c r="E39" s="246">
        <f t="shared" ref="E39:E55" si="25">C39/$C$62</f>
        <v>0.42854164039181064</v>
      </c>
      <c r="F39" s="52">
        <f>(C39-B39)/B39</f>
        <v>-0.31209780167573625</v>
      </c>
      <c r="H39" s="39">
        <v>1425.181</v>
      </c>
      <c r="I39" s="147">
        <v>999.029</v>
      </c>
      <c r="J39" s="247">
        <f t="shared" ref="J39:J61" si="26">H39/$H$62</f>
        <v>0.32911222571691173</v>
      </c>
      <c r="K39" s="246">
        <f t="shared" ref="K39:K61" si="27">I39/$I$62</f>
        <v>0.31263894660945241</v>
      </c>
      <c r="L39" s="52">
        <f>(I39-H39)/H39</f>
        <v>-0.29901605480286364</v>
      </c>
      <c r="N39" s="27">
        <f t="shared" ref="N39:N62" si="28">(H39/B39)*10</f>
        <v>3.8470161743111344</v>
      </c>
      <c r="O39" s="151">
        <f t="shared" ref="O39:O62" si="29">(I39/C39)*10</f>
        <v>3.9201743818743302</v>
      </c>
      <c r="P39" s="61">
        <f t="shared" si="8"/>
        <v>1.9016870282926708E-2</v>
      </c>
    </row>
    <row r="40" spans="1:16" ht="20.100000000000001" customHeight="1" x14ac:dyDescent="0.25">
      <c r="A40" s="38" t="s">
        <v>190</v>
      </c>
      <c r="B40" s="19">
        <v>1930.23</v>
      </c>
      <c r="C40" s="140">
        <v>1354.4</v>
      </c>
      <c r="D40" s="247">
        <f t="shared" si="24"/>
        <v>0.22819949589289851</v>
      </c>
      <c r="E40" s="215">
        <f t="shared" si="25"/>
        <v>0.22775465590448563</v>
      </c>
      <c r="F40" s="52">
        <f t="shared" ref="F40:F62" si="30">(C40-B40)/B40</f>
        <v>-0.29832196163151536</v>
      </c>
      <c r="H40" s="19">
        <v>816.03499999999985</v>
      </c>
      <c r="I40" s="140">
        <v>624.90100000000007</v>
      </c>
      <c r="J40" s="247">
        <f t="shared" si="26"/>
        <v>0.1884442012017421</v>
      </c>
      <c r="K40" s="215">
        <f t="shared" si="27"/>
        <v>0.19555827746260962</v>
      </c>
      <c r="L40" s="52">
        <f t="shared" ref="L40:L62" si="31">(I40-H40)/H40</f>
        <v>-0.23422279681631281</v>
      </c>
      <c r="N40" s="27">
        <f t="shared" si="28"/>
        <v>4.2276568077379375</v>
      </c>
      <c r="O40" s="152">
        <f t="shared" si="29"/>
        <v>4.6138585351447139</v>
      </c>
      <c r="P40" s="52">
        <f t="shared" si="8"/>
        <v>9.1351248450419656E-2</v>
      </c>
    </row>
    <row r="41" spans="1:16" ht="20.100000000000001" customHeight="1" x14ac:dyDescent="0.25">
      <c r="A41" s="38" t="s">
        <v>192</v>
      </c>
      <c r="B41" s="19">
        <v>774.9</v>
      </c>
      <c r="C41" s="140">
        <v>533.2399999999999</v>
      </c>
      <c r="D41" s="247">
        <f t="shared" si="24"/>
        <v>9.1611771326425895E-2</v>
      </c>
      <c r="E41" s="215">
        <f t="shared" si="25"/>
        <v>8.9669147013074338E-2</v>
      </c>
      <c r="F41" s="52">
        <f t="shared" si="30"/>
        <v>-0.31185959478642417</v>
      </c>
      <c r="H41" s="19">
        <v>593.73799999999994</v>
      </c>
      <c r="I41" s="140">
        <v>446.42299999999994</v>
      </c>
      <c r="J41" s="247">
        <f t="shared" si="26"/>
        <v>0.13710990721368566</v>
      </c>
      <c r="K41" s="215">
        <f t="shared" si="27"/>
        <v>0.13970486989089562</v>
      </c>
      <c r="L41" s="52">
        <f t="shared" si="31"/>
        <v>-0.24811448820860382</v>
      </c>
      <c r="N41" s="27">
        <f t="shared" si="28"/>
        <v>7.6621241450509734</v>
      </c>
      <c r="O41" s="152">
        <f t="shared" si="29"/>
        <v>8.3718963318580748</v>
      </c>
      <c r="P41" s="52">
        <f t="shared" si="8"/>
        <v>9.2633866715086943E-2</v>
      </c>
    </row>
    <row r="42" spans="1:16" ht="20.100000000000001" customHeight="1" x14ac:dyDescent="0.25">
      <c r="A42" s="38" t="s">
        <v>194</v>
      </c>
      <c r="B42" s="19">
        <v>599.69000000000005</v>
      </c>
      <c r="C42" s="140">
        <v>309.25</v>
      </c>
      <c r="D42" s="247">
        <f t="shared" si="24"/>
        <v>7.0897745704922382E-2</v>
      </c>
      <c r="E42" s="215">
        <f t="shared" si="25"/>
        <v>5.2003195022491268E-2</v>
      </c>
      <c r="F42" s="52">
        <f t="shared" si="30"/>
        <v>-0.48431689706348285</v>
      </c>
      <c r="H42" s="19">
        <v>378.21299999999997</v>
      </c>
      <c r="I42" s="140">
        <v>210.10199999999998</v>
      </c>
      <c r="J42" s="247">
        <f t="shared" si="26"/>
        <v>8.7339448270128725E-2</v>
      </c>
      <c r="K42" s="215">
        <f t="shared" si="27"/>
        <v>6.5749911124240792E-2</v>
      </c>
      <c r="L42" s="52">
        <f t="shared" si="31"/>
        <v>-0.44448762998627761</v>
      </c>
      <c r="N42" s="27">
        <f t="shared" si="28"/>
        <v>6.3068085177341615</v>
      </c>
      <c r="O42" s="152">
        <f t="shared" si="29"/>
        <v>6.7939207760711398</v>
      </c>
      <c r="P42" s="52">
        <f t="shared" si="8"/>
        <v>7.7235935888534377E-2</v>
      </c>
    </row>
    <row r="43" spans="1:16" ht="20.100000000000001" customHeight="1" x14ac:dyDescent="0.25">
      <c r="A43" s="38" t="s">
        <v>191</v>
      </c>
      <c r="B43" s="19">
        <v>346.84</v>
      </c>
      <c r="C43" s="140">
        <v>225.49</v>
      </c>
      <c r="D43" s="247">
        <f t="shared" si="24"/>
        <v>4.1004809351990648E-2</v>
      </c>
      <c r="E43" s="215">
        <f t="shared" si="25"/>
        <v>3.7918190608315465E-2</v>
      </c>
      <c r="F43" s="52">
        <f t="shared" si="30"/>
        <v>-0.3498731403529004</v>
      </c>
      <c r="H43" s="19">
        <v>192.09299999999996</v>
      </c>
      <c r="I43" s="140">
        <v>161.97400000000002</v>
      </c>
      <c r="J43" s="247">
        <f t="shared" si="26"/>
        <v>4.4359386474166242E-2</v>
      </c>
      <c r="K43" s="215">
        <f t="shared" si="27"/>
        <v>5.068859936810588E-2</v>
      </c>
      <c r="L43" s="52">
        <f t="shared" si="31"/>
        <v>-0.15679384464816495</v>
      </c>
      <c r="N43" s="27">
        <f t="shared" si="28"/>
        <v>5.5383750432476067</v>
      </c>
      <c r="O43" s="152">
        <f t="shared" si="29"/>
        <v>7.1832010288704602</v>
      </c>
      <c r="P43" s="52">
        <f t="shared" si="8"/>
        <v>0.29698710773085463</v>
      </c>
    </row>
    <row r="44" spans="1:16" ht="20.100000000000001" customHeight="1" x14ac:dyDescent="0.25">
      <c r="A44" s="38" t="s">
        <v>196</v>
      </c>
      <c r="B44" s="19">
        <v>369.65</v>
      </c>
      <c r="C44" s="140">
        <v>172.14000000000001</v>
      </c>
      <c r="D44" s="247">
        <f t="shared" si="24"/>
        <v>4.3701498607321372E-2</v>
      </c>
      <c r="E44" s="215">
        <f t="shared" si="25"/>
        <v>2.8946903770967335E-2</v>
      </c>
      <c r="F44" s="52">
        <f t="shared" si="30"/>
        <v>-0.53431624509671305</v>
      </c>
      <c r="H44" s="19">
        <v>330.12400000000002</v>
      </c>
      <c r="I44" s="140">
        <v>137.16900000000001</v>
      </c>
      <c r="J44" s="247">
        <f t="shared" si="26"/>
        <v>7.6234418226575978E-2</v>
      </c>
      <c r="K44" s="215">
        <f t="shared" si="27"/>
        <v>4.2926052864803707E-2</v>
      </c>
      <c r="L44" s="52">
        <f t="shared" si="31"/>
        <v>-0.58449249372962886</v>
      </c>
      <c r="N44" s="27">
        <f t="shared" si="28"/>
        <v>8.9307182469903985</v>
      </c>
      <c r="O44" s="152">
        <f t="shared" si="29"/>
        <v>7.9684559079818751</v>
      </c>
      <c r="P44" s="52">
        <f t="shared" si="8"/>
        <v>-0.10774747477144969</v>
      </c>
    </row>
    <row r="45" spans="1:16" ht="20.100000000000001" customHeight="1" x14ac:dyDescent="0.25">
      <c r="A45" s="38" t="s">
        <v>199</v>
      </c>
      <c r="B45" s="19">
        <v>99.009999999999991</v>
      </c>
      <c r="C45" s="140">
        <v>108.69999999999999</v>
      </c>
      <c r="D45" s="247">
        <f t="shared" si="24"/>
        <v>1.1705357438417122E-2</v>
      </c>
      <c r="E45" s="215">
        <f t="shared" si="25"/>
        <v>1.8278891831672757E-2</v>
      </c>
      <c r="F45" s="52">
        <f t="shared" si="30"/>
        <v>9.7868902131097849E-2</v>
      </c>
      <c r="H45" s="19">
        <v>132.01499999999999</v>
      </c>
      <c r="I45" s="140">
        <v>98.856999999999999</v>
      </c>
      <c r="J45" s="247">
        <f t="shared" si="26"/>
        <v>3.0485777229711946E-2</v>
      </c>
      <c r="K45" s="215">
        <f t="shared" si="27"/>
        <v>3.0936587771696954E-2</v>
      </c>
      <c r="L45" s="52">
        <f t="shared" si="31"/>
        <v>-0.25116842783017074</v>
      </c>
      <c r="N45" s="27">
        <f t="shared" si="28"/>
        <v>13.333501666498332</v>
      </c>
      <c r="O45" s="152">
        <f t="shared" si="29"/>
        <v>9.0944802207911692</v>
      </c>
      <c r="P45" s="52">
        <f t="shared" si="8"/>
        <v>-0.31792259465929346</v>
      </c>
    </row>
    <row r="46" spans="1:16" ht="20.100000000000001" customHeight="1" x14ac:dyDescent="0.25">
      <c r="A46" s="38" t="s">
        <v>195</v>
      </c>
      <c r="B46" s="19">
        <v>72.780000000000015</v>
      </c>
      <c r="C46" s="140">
        <v>67.72</v>
      </c>
      <c r="D46" s="247">
        <f t="shared" si="24"/>
        <v>8.6043421307746525E-3</v>
      </c>
      <c r="E46" s="215">
        <f t="shared" si="25"/>
        <v>1.138773279522428E-2</v>
      </c>
      <c r="F46" s="52">
        <f t="shared" si="30"/>
        <v>-6.9524594668865278E-2</v>
      </c>
      <c r="H46" s="19">
        <v>84.597000000000008</v>
      </c>
      <c r="I46" s="140">
        <v>98.016000000000005</v>
      </c>
      <c r="J46" s="247">
        <f t="shared" si="26"/>
        <v>1.9535698945589076E-2</v>
      </c>
      <c r="K46" s="215">
        <f t="shared" si="27"/>
        <v>3.0673402865054055E-2</v>
      </c>
      <c r="L46" s="52">
        <f t="shared" si="31"/>
        <v>0.15862264619312735</v>
      </c>
      <c r="N46" s="27">
        <f t="shared" si="28"/>
        <v>11.623660346248968</v>
      </c>
      <c r="O46" s="152">
        <f t="shared" si="29"/>
        <v>14.473715298287066</v>
      </c>
      <c r="P46" s="52">
        <f t="shared" si="8"/>
        <v>0.24519427333041693</v>
      </c>
    </row>
    <row r="47" spans="1:16" ht="20.100000000000001" customHeight="1" x14ac:dyDescent="0.25">
      <c r="A47" s="38" t="s">
        <v>203</v>
      </c>
      <c r="B47" s="19">
        <v>171.86000000000004</v>
      </c>
      <c r="C47" s="140">
        <v>166.77</v>
      </c>
      <c r="D47" s="247">
        <f t="shared" si="24"/>
        <v>2.031797524862506E-2</v>
      </c>
      <c r="E47" s="215">
        <f t="shared" si="25"/>
        <v>2.8043889519485429E-2</v>
      </c>
      <c r="F47" s="52">
        <f t="shared" si="30"/>
        <v>-2.9617130222274121E-2</v>
      </c>
      <c r="H47" s="19">
        <v>96.09</v>
      </c>
      <c r="I47" s="140">
        <v>82.254000000000019</v>
      </c>
      <c r="J47" s="247">
        <f t="shared" si="26"/>
        <v>2.218973854488521E-2</v>
      </c>
      <c r="K47" s="215">
        <f t="shared" si="27"/>
        <v>2.5740798229494741E-2</v>
      </c>
      <c r="L47" s="52">
        <f t="shared" si="31"/>
        <v>-0.143990009366219</v>
      </c>
      <c r="N47" s="27">
        <f t="shared" si="28"/>
        <v>5.5911788665192583</v>
      </c>
      <c r="O47" s="152">
        <f t="shared" si="29"/>
        <v>4.9321820471307802</v>
      </c>
      <c r="P47" s="52">
        <f t="shared" si="8"/>
        <v>-0.11786366258726598</v>
      </c>
    </row>
    <row r="48" spans="1:16" ht="20.100000000000001" customHeight="1" x14ac:dyDescent="0.25">
      <c r="A48" s="38" t="s">
        <v>193</v>
      </c>
      <c r="B48" s="19">
        <v>108.73</v>
      </c>
      <c r="C48" s="140">
        <v>84.68</v>
      </c>
      <c r="D48" s="247">
        <f t="shared" si="24"/>
        <v>1.2854494639724207E-2</v>
      </c>
      <c r="E48" s="215">
        <f t="shared" si="25"/>
        <v>1.4239710766385E-2</v>
      </c>
      <c r="F48" s="52">
        <f t="shared" ref="F48:F54" si="32">(C48-B48)/B48</f>
        <v>-0.22119010392715899</v>
      </c>
      <c r="H48" s="19">
        <v>77.813000000000002</v>
      </c>
      <c r="I48" s="140">
        <v>72.813999999999993</v>
      </c>
      <c r="J48" s="247">
        <f t="shared" si="26"/>
        <v>1.7969092781695836E-2</v>
      </c>
      <c r="K48" s="215">
        <f t="shared" si="27"/>
        <v>2.2786618064561354E-2</v>
      </c>
      <c r="L48" s="52">
        <f t="shared" ref="L48:L55" si="33">(I48-H48)/H48</f>
        <v>-6.4243763895493161E-2</v>
      </c>
      <c r="N48" s="27">
        <f t="shared" ref="N48:N51" si="34">(H48/B48)*10</f>
        <v>7.1565345350869123</v>
      </c>
      <c r="O48" s="152">
        <f t="shared" ref="O48:O51" si="35">(I48/C48)*10</f>
        <v>8.5987246102975892</v>
      </c>
      <c r="P48" s="52">
        <f t="shared" ref="P48:P51" si="36">(O48-N48)/N48</f>
        <v>0.20152073159710704</v>
      </c>
    </row>
    <row r="49" spans="1:16" ht="20.100000000000001" customHeight="1" x14ac:dyDescent="0.25">
      <c r="A49" s="38" t="s">
        <v>201</v>
      </c>
      <c r="B49" s="19">
        <v>36.29</v>
      </c>
      <c r="C49" s="140">
        <v>76.949999999999989</v>
      </c>
      <c r="D49" s="247">
        <f t="shared" si="24"/>
        <v>4.2903486661969234E-3</v>
      </c>
      <c r="E49" s="215">
        <f t="shared" si="25"/>
        <v>1.2939841089670825E-2</v>
      </c>
      <c r="F49" s="52">
        <f t="shared" si="32"/>
        <v>1.120418848167539</v>
      </c>
      <c r="H49" s="19">
        <v>28.104999999999997</v>
      </c>
      <c r="I49" s="140">
        <v>64.538999999999987</v>
      </c>
      <c r="J49" s="247">
        <f t="shared" si="26"/>
        <v>6.4901925466125379E-3</v>
      </c>
      <c r="K49" s="215">
        <f t="shared" si="27"/>
        <v>2.0197016278033414E-2</v>
      </c>
      <c r="L49" s="52">
        <f t="shared" si="33"/>
        <v>1.2963529621063865</v>
      </c>
      <c r="N49" s="27">
        <f t="shared" si="34"/>
        <v>7.7445577294020387</v>
      </c>
      <c r="O49" s="152">
        <f t="shared" si="35"/>
        <v>8.3871345029239759</v>
      </c>
      <c r="P49" s="52">
        <f t="shared" si="36"/>
        <v>8.2971396943999659E-2</v>
      </c>
    </row>
    <row r="50" spans="1:16" ht="20.100000000000001" customHeight="1" x14ac:dyDescent="0.25">
      <c r="A50" s="38" t="s">
        <v>204</v>
      </c>
      <c r="B50" s="19">
        <v>18.660000000000004</v>
      </c>
      <c r="C50" s="140">
        <v>129.78</v>
      </c>
      <c r="D50" s="247">
        <f t="shared" si="24"/>
        <v>2.206059688929033E-3</v>
      </c>
      <c r="E50" s="215">
        <f t="shared" si="25"/>
        <v>2.1823685206205066E-2</v>
      </c>
      <c r="F50" s="52">
        <f t="shared" si="32"/>
        <v>5.9549839228295811</v>
      </c>
      <c r="H50" s="19">
        <v>10.244</v>
      </c>
      <c r="I50" s="140">
        <v>55.164999999999999</v>
      </c>
      <c r="J50" s="247">
        <f t="shared" si="26"/>
        <v>2.3656122557373723E-3</v>
      </c>
      <c r="K50" s="215">
        <f t="shared" si="27"/>
        <v>1.7263490338829443E-2</v>
      </c>
      <c r="L50" s="52">
        <f t="shared" si="33"/>
        <v>4.385103475204998</v>
      </c>
      <c r="N50" s="27">
        <f t="shared" si="34"/>
        <v>5.4898177920685942</v>
      </c>
      <c r="O50" s="152">
        <f t="shared" si="35"/>
        <v>4.25065495453845</v>
      </c>
      <c r="P50" s="52">
        <f t="shared" si="36"/>
        <v>-0.2257202123029334</v>
      </c>
    </row>
    <row r="51" spans="1:16" ht="20.100000000000001" customHeight="1" x14ac:dyDescent="0.25">
      <c r="A51" s="38" t="s">
        <v>198</v>
      </c>
      <c r="B51" s="19">
        <v>35.26</v>
      </c>
      <c r="C51" s="140">
        <v>49.71</v>
      </c>
      <c r="D51" s="247">
        <f t="shared" si="24"/>
        <v>4.1685779545357808E-3</v>
      </c>
      <c r="E51" s="215">
        <f t="shared" si="25"/>
        <v>8.3591877916508999E-3</v>
      </c>
      <c r="F51" s="52">
        <f t="shared" si="32"/>
        <v>0.40981281905842326</v>
      </c>
      <c r="H51" s="19">
        <v>20.508000000000003</v>
      </c>
      <c r="I51" s="140">
        <v>35.149000000000001</v>
      </c>
      <c r="J51" s="247">
        <f t="shared" si="26"/>
        <v>4.7358430437975437E-3</v>
      </c>
      <c r="K51" s="215">
        <f t="shared" si="27"/>
        <v>1.0999626972165616E-2</v>
      </c>
      <c r="L51" s="52">
        <f t="shared" si="33"/>
        <v>0.7139165203822897</v>
      </c>
      <c r="N51" s="27">
        <f t="shared" si="34"/>
        <v>5.8162223482699957</v>
      </c>
      <c r="O51" s="152">
        <f t="shared" si="35"/>
        <v>7.0708107020720181</v>
      </c>
      <c r="P51" s="52">
        <f t="shared" si="36"/>
        <v>0.21570501928544616</v>
      </c>
    </row>
    <row r="52" spans="1:16" ht="20.100000000000001" customHeight="1" x14ac:dyDescent="0.25">
      <c r="A52" s="38" t="s">
        <v>206</v>
      </c>
      <c r="B52" s="19">
        <v>75.86999999999999</v>
      </c>
      <c r="C52" s="140">
        <v>37.18</v>
      </c>
      <c r="D52" s="247">
        <f t="shared" si="24"/>
        <v>8.969654265758074E-3</v>
      </c>
      <c r="E52" s="215">
        <f t="shared" si="25"/>
        <v>6.25215453819313E-3</v>
      </c>
      <c r="F52" s="52">
        <f t="shared" si="32"/>
        <v>-0.50995123237116113</v>
      </c>
      <c r="H52" s="19">
        <v>57.068999999999988</v>
      </c>
      <c r="I52" s="140">
        <v>32.045999999999999</v>
      </c>
      <c r="J52" s="247">
        <f t="shared" si="26"/>
        <v>1.3178751056489269E-2</v>
      </c>
      <c r="K52" s="215">
        <f t="shared" si="27"/>
        <v>1.0028565420069399E-2</v>
      </c>
      <c r="L52" s="52">
        <f t="shared" si="33"/>
        <v>-0.43846922146874823</v>
      </c>
      <c r="N52" s="27">
        <f t="shared" si="28"/>
        <v>7.5219454329774607</v>
      </c>
      <c r="O52" s="152">
        <f t="shared" si="29"/>
        <v>8.6191500806885415</v>
      </c>
      <c r="P52" s="52">
        <f t="shared" si="8"/>
        <v>0.14586713736326151</v>
      </c>
    </row>
    <row r="53" spans="1:16" ht="20.100000000000001" customHeight="1" x14ac:dyDescent="0.25">
      <c r="A53" s="38" t="s">
        <v>197</v>
      </c>
      <c r="B53" s="19">
        <v>49.43</v>
      </c>
      <c r="C53" s="140">
        <v>32.9</v>
      </c>
      <c r="D53" s="247">
        <f t="shared" si="24"/>
        <v>5.8438119198157591E-3</v>
      </c>
      <c r="E53" s="215">
        <f t="shared" si="25"/>
        <v>5.53243368226342E-3</v>
      </c>
      <c r="F53" s="52">
        <f t="shared" si="32"/>
        <v>-0.33441230022253693</v>
      </c>
      <c r="H53" s="19">
        <v>36.097999999999999</v>
      </c>
      <c r="I53" s="140">
        <v>23.865000000000002</v>
      </c>
      <c r="J53" s="247">
        <f t="shared" si="26"/>
        <v>8.3359889894189434E-3</v>
      </c>
      <c r="K53" s="215">
        <f t="shared" si="27"/>
        <v>7.4683802580651631E-3</v>
      </c>
      <c r="L53" s="52">
        <f t="shared" si="33"/>
        <v>-0.33888304061166818</v>
      </c>
      <c r="N53" s="27">
        <f t="shared" ref="N53:N54" si="37">(H53/B53)*10</f>
        <v>7.3028525187133315</v>
      </c>
      <c r="O53" s="152">
        <f t="shared" ref="O53:O54" si="38">(I53/C53)*10</f>
        <v>7.2537993920972657</v>
      </c>
      <c r="P53" s="52">
        <f t="shared" ref="P53:P54" si="39">(O53-N53)/N53</f>
        <v>-6.7169816849469112E-3</v>
      </c>
    </row>
    <row r="54" spans="1:16" ht="20.100000000000001" customHeight="1" x14ac:dyDescent="0.25">
      <c r="A54" s="38" t="s">
        <v>200</v>
      </c>
      <c r="B54" s="19">
        <v>21.64</v>
      </c>
      <c r="C54" s="140">
        <v>22.89</v>
      </c>
      <c r="D54" s="247">
        <f t="shared" si="24"/>
        <v>2.5583671848030151E-3</v>
      </c>
      <c r="E54" s="215">
        <f t="shared" si="25"/>
        <v>3.8491613065960392E-3</v>
      </c>
      <c r="F54" s="52">
        <f t="shared" si="32"/>
        <v>5.7763401109057297E-2</v>
      </c>
      <c r="H54" s="19">
        <v>15.704000000000001</v>
      </c>
      <c r="I54" s="140">
        <v>21.096999999999998</v>
      </c>
      <c r="J54" s="247">
        <f t="shared" si="26"/>
        <v>3.6264715798613525E-3</v>
      </c>
      <c r="K54" s="215">
        <f t="shared" si="27"/>
        <v>6.6021545486863913E-3</v>
      </c>
      <c r="L54" s="52">
        <f t="shared" si="33"/>
        <v>0.34341569026999469</v>
      </c>
      <c r="N54" s="27">
        <f t="shared" si="37"/>
        <v>7.2569316081330868</v>
      </c>
      <c r="O54" s="152">
        <f t="shared" si="38"/>
        <v>9.2166885102664899</v>
      </c>
      <c r="P54" s="52">
        <f t="shared" si="39"/>
        <v>0.27005310342694117</v>
      </c>
    </row>
    <row r="55" spans="1:16" ht="20.100000000000001" customHeight="1" x14ac:dyDescent="0.25">
      <c r="A55" s="38" t="s">
        <v>205</v>
      </c>
      <c r="B55" s="19">
        <v>10.28</v>
      </c>
      <c r="C55" s="140">
        <v>10.329999999999998</v>
      </c>
      <c r="D55" s="247">
        <f t="shared" si="24"/>
        <v>1.215342636773336E-3</v>
      </c>
      <c r="E55" s="215">
        <f t="shared" si="25"/>
        <v>1.7370832807836207E-3</v>
      </c>
      <c r="F55" s="52">
        <f t="shared" si="30"/>
        <v>4.8638132295718813E-3</v>
      </c>
      <c r="H55" s="19">
        <v>4.6999999999999993</v>
      </c>
      <c r="I55" s="140">
        <v>11.728000000000002</v>
      </c>
      <c r="J55" s="247">
        <f t="shared" si="26"/>
        <v>1.0853550958576383E-3</v>
      </c>
      <c r="K55" s="215">
        <f t="shared" si="27"/>
        <v>3.6701933235528282E-3</v>
      </c>
      <c r="L55" s="52">
        <f t="shared" si="33"/>
        <v>1.495319148936171</v>
      </c>
      <c r="N55" s="27">
        <f t="shared" ref="N55" si="40">(H55/B55)*10</f>
        <v>4.5719844357976651</v>
      </c>
      <c r="O55" s="152">
        <f t="shared" ref="O55" si="41">(I55/C55)*10</f>
        <v>11.353339787028077</v>
      </c>
      <c r="P55" s="52">
        <f t="shared" ref="P55" si="42">(O55-N55)/N55</f>
        <v>1.483241127886141</v>
      </c>
    </row>
    <row r="56" spans="1:16" ht="20.100000000000001" customHeight="1" x14ac:dyDescent="0.25">
      <c r="A56" s="38" t="s">
        <v>209</v>
      </c>
      <c r="B56" s="19">
        <v>3.19</v>
      </c>
      <c r="C56" s="140">
        <v>4.41</v>
      </c>
      <c r="D56" s="247">
        <f t="shared" ref="D56:D57" si="43">B56/$B$62</f>
        <v>3.7713453417382708E-4</v>
      </c>
      <c r="E56" s="215">
        <f t="shared" ref="E56:E57" si="44">C56/$C$62</f>
        <v>7.4158153613318185E-4</v>
      </c>
      <c r="F56" s="52">
        <f t="shared" ref="F56" si="45">(C56-B56)/B56</f>
        <v>0.38244514106583077</v>
      </c>
      <c r="H56" s="19">
        <v>3.5509999999999997</v>
      </c>
      <c r="I56" s="140">
        <v>5.3779999999999992</v>
      </c>
      <c r="J56" s="247">
        <f t="shared" si="26"/>
        <v>8.2002041391286684E-4</v>
      </c>
      <c r="K56" s="215">
        <f t="shared" si="27"/>
        <v>1.6830064541325975E-3</v>
      </c>
      <c r="L56" s="52">
        <f t="shared" ref="L56" si="46">(I56-H56)/H56</f>
        <v>0.51450295691354542</v>
      </c>
      <c r="N56" s="27">
        <f t="shared" ref="N56" si="47">(H56/B56)*10</f>
        <v>11.131661442006269</v>
      </c>
      <c r="O56" s="152">
        <f t="shared" ref="O56" si="48">(I56/C56)*10</f>
        <v>12.195011337868477</v>
      </c>
      <c r="P56" s="52">
        <f t="shared" ref="P56" si="49">(O56-N56)/N56</f>
        <v>9.5524814638142608E-2</v>
      </c>
    </row>
    <row r="57" spans="1:16" ht="20.100000000000001" customHeight="1" x14ac:dyDescent="0.25">
      <c r="A57" s="38" t="s">
        <v>213</v>
      </c>
      <c r="B57" s="19"/>
      <c r="C57" s="140">
        <v>1.29</v>
      </c>
      <c r="D57" s="247">
        <f t="shared" si="43"/>
        <v>0</v>
      </c>
      <c r="E57" s="215">
        <f t="shared" si="44"/>
        <v>2.1692521124984233E-4</v>
      </c>
      <c r="F57" s="52"/>
      <c r="H57" s="19"/>
      <c r="I57" s="140">
        <v>4.056</v>
      </c>
      <c r="J57" s="247">
        <f t="shared" ref="J57:J58" si="50">H57/$H$62</f>
        <v>0</v>
      </c>
      <c r="K57" s="215">
        <f t="shared" ref="K57:K58" si="51">I57/$I$62</f>
        <v>1.2692960539162916E-3</v>
      </c>
      <c r="L57" s="52"/>
      <c r="N57" s="27"/>
      <c r="O57" s="152">
        <f t="shared" ref="O57:O58" si="52">(I57/C57)*10</f>
        <v>31.441860465116278</v>
      </c>
      <c r="P57" s="52"/>
    </row>
    <row r="58" spans="1:16" ht="20.100000000000001" customHeight="1" x14ac:dyDescent="0.25">
      <c r="A58" s="38" t="s">
        <v>223</v>
      </c>
      <c r="B58" s="19">
        <v>11.8</v>
      </c>
      <c r="C58" s="140">
        <v>3.89</v>
      </c>
      <c r="D58" s="247">
        <f>B58/$B$62</f>
        <v>1.3950431044674483E-3</v>
      </c>
      <c r="E58" s="215">
        <f>C58/$C$62</f>
        <v>6.5413881531929197E-4</v>
      </c>
      <c r="F58" s="52">
        <f t="shared" ref="F58" si="53">(C58-B58)/B58</f>
        <v>-0.67033898305084738</v>
      </c>
      <c r="H58" s="19">
        <v>11.295999999999999</v>
      </c>
      <c r="I58" s="140">
        <v>3.766</v>
      </c>
      <c r="J58" s="247">
        <f t="shared" si="50"/>
        <v>2.608547055916571E-3</v>
      </c>
      <c r="K58" s="215">
        <f t="shared" si="51"/>
        <v>1.1785426378325332E-3</v>
      </c>
      <c r="L58" s="52">
        <f t="shared" ref="L58" si="54">(I58-H58)/H58</f>
        <v>-0.6666076487252125</v>
      </c>
      <c r="N58" s="27">
        <f t="shared" ref="N58" si="55">(H58/B58)*10</f>
        <v>9.5728813559322017</v>
      </c>
      <c r="O58" s="152">
        <f t="shared" si="52"/>
        <v>9.6812339331619537</v>
      </c>
      <c r="P58" s="52">
        <f t="shared" ref="P58" si="56">(O58-N58)/N58</f>
        <v>1.1318700525062623E-2</v>
      </c>
    </row>
    <row r="59" spans="1:16" ht="20.100000000000001" customHeight="1" x14ac:dyDescent="0.25">
      <c r="A59" s="38" t="s">
        <v>202</v>
      </c>
      <c r="B59" s="19">
        <v>0.6</v>
      </c>
      <c r="C59" s="140">
        <v>1.5</v>
      </c>
      <c r="D59" s="247">
        <f>B59/$B$62</f>
        <v>7.0934395142412614E-5</v>
      </c>
      <c r="E59" s="215">
        <f>C59/$C$62</f>
        <v>2.5223861773237481E-4</v>
      </c>
      <c r="F59" s="52">
        <f t="shared" si="30"/>
        <v>1.5</v>
      </c>
      <c r="H59" s="19">
        <v>0.67100000000000004</v>
      </c>
      <c r="I59" s="140">
        <v>2.468</v>
      </c>
      <c r="J59" s="247">
        <f t="shared" si="26"/>
        <v>1.549517594298884E-4</v>
      </c>
      <c r="K59" s="215">
        <f t="shared" si="27"/>
        <v>7.7234286515419327E-4</v>
      </c>
      <c r="L59" s="52">
        <f t="shared" ref="L59" si="57">(I59-H59)/H59</f>
        <v>2.6780923994038743</v>
      </c>
      <c r="N59" s="27">
        <f t="shared" ref="N59:N60" si="58">(H59/B59)*10</f>
        <v>11.183333333333334</v>
      </c>
      <c r="O59" s="152">
        <f t="shared" ref="O59:O60" si="59">(I59/C59)*10</f>
        <v>16.453333333333333</v>
      </c>
      <c r="P59" s="52">
        <f t="shared" ref="P59:P60" si="60">(O59-N59)/N59</f>
        <v>0.47123695976154989</v>
      </c>
    </row>
    <row r="60" spans="1:16" ht="20.100000000000001" customHeight="1" x14ac:dyDescent="0.25">
      <c r="A60" s="38" t="s">
        <v>210</v>
      </c>
      <c r="B60" s="19">
        <v>2.2600000000000002</v>
      </c>
      <c r="C60" s="140">
        <v>2.15</v>
      </c>
      <c r="D60" s="247">
        <f>B60/$B$62</f>
        <v>2.6718622170308757E-4</v>
      </c>
      <c r="E60" s="215">
        <f>C60/$C$62</f>
        <v>3.6154201874973718E-4</v>
      </c>
      <c r="F60" s="52">
        <f t="shared" si="30"/>
        <v>-4.8672566371681554E-2</v>
      </c>
      <c r="H60" s="19">
        <v>1.835</v>
      </c>
      <c r="I60" s="140">
        <v>1.7930000000000001</v>
      </c>
      <c r="J60" s="247">
        <f t="shared" si="26"/>
        <v>4.2375034061675889E-4</v>
      </c>
      <c r="K60" s="215">
        <f t="shared" si="27"/>
        <v>5.6110646564889327E-4</v>
      </c>
      <c r="L60" s="52">
        <f t="shared" ref="L60" si="61">(I60-H60)/H60</f>
        <v>-2.2888283378746495E-2</v>
      </c>
      <c r="N60" s="27">
        <f t="shared" si="58"/>
        <v>8.1194690265486713</v>
      </c>
      <c r="O60" s="152">
        <f t="shared" si="59"/>
        <v>8.3395348837209315</v>
      </c>
      <c r="P60" s="52">
        <f t="shared" si="60"/>
        <v>2.7103478866992273E-2</v>
      </c>
    </row>
    <row r="61" spans="1:16" ht="20.100000000000001" customHeight="1" thickBot="1" x14ac:dyDescent="0.3">
      <c r="A61" s="8" t="s">
        <v>17</v>
      </c>
      <c r="B61" s="19">
        <f>B62-SUM(B39:B60)</f>
        <v>14.909999999999854</v>
      </c>
      <c r="C61" s="140">
        <f>C62-SUM(C39:C60)</f>
        <v>2.9499999999998181</v>
      </c>
      <c r="D61" s="247">
        <f>B61/$B$62</f>
        <v>1.7627197192889364E-3</v>
      </c>
      <c r="E61" s="215">
        <f>C61/$C$62</f>
        <v>4.960692815403065E-4</v>
      </c>
      <c r="F61" s="52">
        <f t="shared" si="30"/>
        <v>-0.80214621059692504</v>
      </c>
      <c r="H61" s="19">
        <f>H62-SUM(H39:H60)</f>
        <v>14.699999999999818</v>
      </c>
      <c r="I61" s="140">
        <f>I62-SUM(I39:I60)</f>
        <v>2.8830000000002656</v>
      </c>
      <c r="J61" s="247">
        <f t="shared" si="26"/>
        <v>3.3946212572568274E-3</v>
      </c>
      <c r="K61" s="215">
        <f t="shared" si="27"/>
        <v>9.0221413299827562E-4</v>
      </c>
      <c r="L61" s="52">
        <f t="shared" ref="L61" si="62">(I61-H61)/H61</f>
        <v>-0.80387755102038772</v>
      </c>
      <c r="N61" s="27">
        <f t="shared" ref="N61" si="63">(H61/B61)*10</f>
        <v>9.8591549295774392</v>
      </c>
      <c r="O61" s="152">
        <f t="shared" ref="O61" si="64">(I61/C61)*10</f>
        <v>9.7728813559337055</v>
      </c>
      <c r="P61" s="52">
        <f t="shared" ref="P61" si="65">(O61-N61)/N61</f>
        <v>-8.7506053267215802E-3</v>
      </c>
    </row>
    <row r="62" spans="1:16" ht="26.25" customHeight="1" thickBot="1" x14ac:dyDescent="0.3">
      <c r="A62" s="12" t="s">
        <v>18</v>
      </c>
      <c r="B62" s="17">
        <v>8458.52</v>
      </c>
      <c r="C62" s="145">
        <v>5946.7500000000009</v>
      </c>
      <c r="D62" s="253">
        <f>SUM(D39:D61)</f>
        <v>1.0000000000000002</v>
      </c>
      <c r="E62" s="254">
        <f>SUM(E39:E61)</f>
        <v>0.99999999999999989</v>
      </c>
      <c r="F62" s="57">
        <f t="shared" si="30"/>
        <v>-0.29695147614476286</v>
      </c>
      <c r="G62" s="1"/>
      <c r="H62" s="17">
        <v>4330.3799999999992</v>
      </c>
      <c r="I62" s="145">
        <v>3195.4719999999998</v>
      </c>
      <c r="J62" s="253">
        <f>SUM(J39:J61)</f>
        <v>1.0000000000000002</v>
      </c>
      <c r="K62" s="254">
        <f>SUM(K39:K61)</f>
        <v>1</v>
      </c>
      <c r="L62" s="57">
        <f t="shared" si="31"/>
        <v>-0.26208046407012769</v>
      </c>
      <c r="M62" s="1"/>
      <c r="N62" s="29">
        <f t="shared" si="28"/>
        <v>5.1195481006133452</v>
      </c>
      <c r="O62" s="146">
        <f t="shared" si="29"/>
        <v>5.3734762685500472</v>
      </c>
      <c r="P62" s="57">
        <f t="shared" si="8"/>
        <v>4.9599723051001375E-2</v>
      </c>
    </row>
    <row r="64" spans="1:16" ht="15.75" thickBot="1" x14ac:dyDescent="0.3"/>
    <row r="65" spans="1:16" x14ac:dyDescent="0.25">
      <c r="A65" s="358" t="s">
        <v>15</v>
      </c>
      <c r="B65" s="352" t="s">
        <v>1</v>
      </c>
      <c r="C65" s="345"/>
      <c r="D65" s="352" t="s">
        <v>104</v>
      </c>
      <c r="E65" s="345"/>
      <c r="F65" s="130" t="s">
        <v>0</v>
      </c>
      <c r="H65" s="361" t="s">
        <v>19</v>
      </c>
      <c r="I65" s="362"/>
      <c r="J65" s="352" t="s">
        <v>104</v>
      </c>
      <c r="K65" s="350"/>
      <c r="L65" s="130" t="s">
        <v>0</v>
      </c>
      <c r="N65" s="344" t="s">
        <v>22</v>
      </c>
      <c r="O65" s="345"/>
      <c r="P65" s="130" t="s">
        <v>0</v>
      </c>
    </row>
    <row r="66" spans="1:16" x14ac:dyDescent="0.25">
      <c r="A66" s="359"/>
      <c r="B66" s="353" t="str">
        <f>B5</f>
        <v>jan-ago</v>
      </c>
      <c r="C66" s="347"/>
      <c r="D66" s="353" t="str">
        <f>B5</f>
        <v>jan-ago</v>
      </c>
      <c r="E66" s="347"/>
      <c r="F66" s="131" t="str">
        <f>F37</f>
        <v>2023/2022</v>
      </c>
      <c r="H66" s="342" t="str">
        <f>B5</f>
        <v>jan-ago</v>
      </c>
      <c r="I66" s="347"/>
      <c r="J66" s="353" t="str">
        <f>B5</f>
        <v>jan-ago</v>
      </c>
      <c r="K66" s="343"/>
      <c r="L66" s="131" t="str">
        <f>L37</f>
        <v>2023/2022</v>
      </c>
      <c r="N66" s="342" t="str">
        <f>B5</f>
        <v>jan-ago</v>
      </c>
      <c r="O66" s="343"/>
      <c r="P66" s="131" t="str">
        <f>P37</f>
        <v>2023/2022</v>
      </c>
    </row>
    <row r="67" spans="1:16" ht="19.5" customHeight="1" thickBot="1" x14ac:dyDescent="0.3">
      <c r="A67" s="360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152</v>
      </c>
      <c r="B68" s="39">
        <v>1619.6700000000003</v>
      </c>
      <c r="C68" s="147">
        <v>1376.79</v>
      </c>
      <c r="D68" s="247">
        <f t="shared" ref="D68:D78" si="66">B68/$B$96</f>
        <v>0.26464720405352199</v>
      </c>
      <c r="E68" s="246">
        <f t="shared" ref="E68:E78" si="67">C68/$C$96</f>
        <v>0.23743121291188182</v>
      </c>
      <c r="F68" s="61">
        <f t="shared" ref="F68:F95" si="68">(C68-B68)/B68</f>
        <v>-0.14995647261479209</v>
      </c>
      <c r="H68" s="19">
        <v>2895.9180000000001</v>
      </c>
      <c r="I68" s="147">
        <v>2558.6689999999999</v>
      </c>
      <c r="J68" s="245">
        <f t="shared" ref="J68:J78" si="69">H68/$H$96</f>
        <v>0.44994297091027025</v>
      </c>
      <c r="K68" s="246">
        <f t="shared" ref="K68:K78" si="70">I68/$I$96</f>
        <v>0.38512392464803413</v>
      </c>
      <c r="L68" s="61">
        <f t="shared" ref="L68:L70" si="71">(I68-H68)/H68</f>
        <v>-0.11645668143918447</v>
      </c>
      <c r="N68" s="41">
        <f t="shared" ref="N68:N70" si="72">(H68/B68)*10</f>
        <v>17.879679193909869</v>
      </c>
      <c r="O68" s="149">
        <f t="shared" ref="O68:O70" si="73">(I68/C68)*10</f>
        <v>18.584308427574285</v>
      </c>
      <c r="P68" s="61">
        <f t="shared" si="8"/>
        <v>3.9409500921270747E-2</v>
      </c>
    </row>
    <row r="69" spans="1:16" ht="20.100000000000001" customHeight="1" x14ac:dyDescent="0.25">
      <c r="A69" s="38" t="s">
        <v>178</v>
      </c>
      <c r="B69" s="19">
        <v>838.81000000000006</v>
      </c>
      <c r="C69" s="140">
        <v>1228.4099999999999</v>
      </c>
      <c r="D69" s="247">
        <f t="shared" si="66"/>
        <v>0.13705799405566241</v>
      </c>
      <c r="E69" s="215">
        <f t="shared" si="67"/>
        <v>0.21184267481103489</v>
      </c>
      <c r="F69" s="52">
        <f t="shared" si="68"/>
        <v>0.46446751946209486</v>
      </c>
      <c r="H69" s="19">
        <v>788.61300000000006</v>
      </c>
      <c r="I69" s="140">
        <v>1321.5140000000001</v>
      </c>
      <c r="J69" s="214">
        <f t="shared" si="69"/>
        <v>0.1225279431663676</v>
      </c>
      <c r="K69" s="215">
        <f t="shared" si="70"/>
        <v>0.19891070637011751</v>
      </c>
      <c r="L69" s="52">
        <f t="shared" si="71"/>
        <v>0.67574463012910013</v>
      </c>
      <c r="N69" s="40">
        <f t="shared" si="72"/>
        <v>9.4015688892597851</v>
      </c>
      <c r="O69" s="143">
        <f t="shared" si="73"/>
        <v>10.75792284335035</v>
      </c>
      <c r="P69" s="52">
        <f t="shared" si="8"/>
        <v>0.14426889491178904</v>
      </c>
    </row>
    <row r="70" spans="1:16" ht="20.100000000000001" customHeight="1" x14ac:dyDescent="0.25">
      <c r="A70" s="38" t="s">
        <v>160</v>
      </c>
      <c r="B70" s="19">
        <v>1460.8</v>
      </c>
      <c r="C70" s="140">
        <v>1203.2199999999998</v>
      </c>
      <c r="D70" s="247">
        <f t="shared" si="66"/>
        <v>0.23868852030437362</v>
      </c>
      <c r="E70" s="215">
        <f t="shared" si="67"/>
        <v>0.20749859019882075</v>
      </c>
      <c r="F70" s="52">
        <f t="shared" si="68"/>
        <v>-0.17632803943044917</v>
      </c>
      <c r="H70" s="19">
        <v>827.26900000000001</v>
      </c>
      <c r="I70" s="140">
        <v>826.95299999999997</v>
      </c>
      <c r="J70" s="214">
        <f t="shared" si="69"/>
        <v>0.12853398183303821</v>
      </c>
      <c r="K70" s="215">
        <f t="shared" si="70"/>
        <v>0.12447072476333038</v>
      </c>
      <c r="L70" s="52">
        <f t="shared" si="71"/>
        <v>-3.8197974298569257E-4</v>
      </c>
      <c r="N70" s="40">
        <f t="shared" si="72"/>
        <v>5.6631229463307777</v>
      </c>
      <c r="O70" s="143">
        <f t="shared" si="73"/>
        <v>6.8728328983893228</v>
      </c>
      <c r="P70" s="52">
        <f t="shared" si="8"/>
        <v>0.21361181163166063</v>
      </c>
    </row>
    <row r="71" spans="1:16" ht="20.100000000000001" customHeight="1" x14ac:dyDescent="0.25">
      <c r="A71" s="38" t="s">
        <v>159</v>
      </c>
      <c r="B71" s="19">
        <v>131.38999999999999</v>
      </c>
      <c r="C71" s="140">
        <v>178.18</v>
      </c>
      <c r="D71" s="247">
        <f t="shared" si="66"/>
        <v>2.1468568375405016E-2</v>
      </c>
      <c r="E71" s="215">
        <f t="shared" si="67"/>
        <v>3.072762986122728E-2</v>
      </c>
      <c r="F71" s="52">
        <f t="shared" si="68"/>
        <v>0.3561153816881043</v>
      </c>
      <c r="H71" s="19">
        <v>302.15199999999999</v>
      </c>
      <c r="I71" s="140">
        <v>417.93999999999994</v>
      </c>
      <c r="J71" s="214">
        <f t="shared" si="69"/>
        <v>4.6945793543353077E-2</v>
      </c>
      <c r="K71" s="215">
        <f t="shared" si="70"/>
        <v>6.2907196306907762E-2</v>
      </c>
      <c r="L71" s="52">
        <f t="shared" ref="L71:L82" si="74">(I71-H71)/H71</f>
        <v>0.38321109904948492</v>
      </c>
      <c r="N71" s="40">
        <f t="shared" ref="N71:N81" si="75">(H71/B71)*10</f>
        <v>22.99657508181749</v>
      </c>
      <c r="O71" s="143">
        <f t="shared" ref="O71:O81" si="76">(I71/C71)*10</f>
        <v>23.456055674037486</v>
      </c>
      <c r="P71" s="52">
        <f t="shared" ref="P71:P81" si="77">(O71-N71)/N71</f>
        <v>1.9980392322998149E-2</v>
      </c>
    </row>
    <row r="72" spans="1:16" ht="20.100000000000001" customHeight="1" x14ac:dyDescent="0.25">
      <c r="A72" s="38" t="s">
        <v>157</v>
      </c>
      <c r="B72" s="19">
        <v>96.149999999999991</v>
      </c>
      <c r="C72" s="140">
        <v>108.46</v>
      </c>
      <c r="D72" s="247">
        <f t="shared" si="66"/>
        <v>1.5710501935422727E-2</v>
      </c>
      <c r="E72" s="215">
        <f t="shared" si="67"/>
        <v>1.8704224574860873E-2</v>
      </c>
      <c r="F72" s="52">
        <f t="shared" si="68"/>
        <v>0.12802912116484663</v>
      </c>
      <c r="H72" s="19">
        <v>96.921999999999997</v>
      </c>
      <c r="I72" s="140">
        <v>202.24499999999998</v>
      </c>
      <c r="J72" s="214">
        <f t="shared" si="69"/>
        <v>1.5058911414813959E-2</v>
      </c>
      <c r="K72" s="215">
        <f t="shared" si="70"/>
        <v>3.0441369376203665E-2</v>
      </c>
      <c r="L72" s="52">
        <f t="shared" si="74"/>
        <v>1.0866779472152863</v>
      </c>
      <c r="N72" s="40">
        <f t="shared" ref="N72" si="78">(H72/B72)*10</f>
        <v>10.080291211648467</v>
      </c>
      <c r="O72" s="143">
        <f t="shared" ref="O72" si="79">(I72/C72)*10</f>
        <v>18.646966623640051</v>
      </c>
      <c r="P72" s="52">
        <f t="shared" ref="P72" si="80">(O72-N72)/N72</f>
        <v>0.8498440404273444</v>
      </c>
    </row>
    <row r="73" spans="1:16" ht="20.100000000000001" customHeight="1" x14ac:dyDescent="0.25">
      <c r="A73" s="38" t="s">
        <v>156</v>
      </c>
      <c r="B73" s="19">
        <v>641.88</v>
      </c>
      <c r="C73" s="140">
        <v>449.78</v>
      </c>
      <c r="D73" s="247">
        <f t="shared" si="66"/>
        <v>0.10488046783472847</v>
      </c>
      <c r="E73" s="215">
        <f t="shared" si="67"/>
        <v>7.7565795033016083E-2</v>
      </c>
      <c r="F73" s="52">
        <f t="shared" si="68"/>
        <v>-0.29927712344986607</v>
      </c>
      <c r="H73" s="19">
        <v>500.9140000000001</v>
      </c>
      <c r="I73" s="140">
        <v>195.83500000000001</v>
      </c>
      <c r="J73" s="214">
        <f t="shared" si="69"/>
        <v>7.7827733150782286E-2</v>
      </c>
      <c r="K73" s="215">
        <f t="shared" si="70"/>
        <v>2.9476553545397143E-2</v>
      </c>
      <c r="L73" s="52">
        <f t="shared" si="74"/>
        <v>-0.60904466634991239</v>
      </c>
      <c r="N73" s="40">
        <f t="shared" si="75"/>
        <v>7.8038574188321821</v>
      </c>
      <c r="O73" s="143">
        <f t="shared" si="76"/>
        <v>4.3540175196762867</v>
      </c>
      <c r="P73" s="52">
        <f t="shared" si="77"/>
        <v>-0.44206854559269371</v>
      </c>
    </row>
    <row r="74" spans="1:16" ht="20.100000000000001" customHeight="1" x14ac:dyDescent="0.25">
      <c r="A74" s="38" t="s">
        <v>161</v>
      </c>
      <c r="B74" s="19">
        <v>418.83</v>
      </c>
      <c r="C74" s="140">
        <v>135.59</v>
      </c>
      <c r="D74" s="247">
        <f t="shared" si="66"/>
        <v>6.8435044468154987E-2</v>
      </c>
      <c r="E74" s="215">
        <f t="shared" si="67"/>
        <v>2.3382867509730648E-2</v>
      </c>
      <c r="F74" s="52">
        <f t="shared" si="68"/>
        <v>-0.67626483298713091</v>
      </c>
      <c r="H74" s="19">
        <v>266.30399999999997</v>
      </c>
      <c r="I74" s="140">
        <v>177.36</v>
      </c>
      <c r="J74" s="214">
        <f t="shared" si="69"/>
        <v>4.1376037900689382E-2</v>
      </c>
      <c r="K74" s="215">
        <f t="shared" si="70"/>
        <v>2.669574660715213E-2</v>
      </c>
      <c r="L74" s="52">
        <f t="shared" ref="L74" si="81">(I74-H74)/H74</f>
        <v>-0.33399423215573165</v>
      </c>
      <c r="N74" s="40">
        <f t="shared" ref="N74" si="82">(H74/B74)*10</f>
        <v>6.3582837905594145</v>
      </c>
      <c r="O74" s="143">
        <f t="shared" ref="O74" si="83">(I74/C74)*10</f>
        <v>13.080610664503283</v>
      </c>
      <c r="P74" s="52">
        <f t="shared" ref="P74" si="84">(O74-N74)/N74</f>
        <v>1.0572549284328852</v>
      </c>
    </row>
    <row r="75" spans="1:16" ht="20.100000000000001" customHeight="1" x14ac:dyDescent="0.25">
      <c r="A75" s="38" t="s">
        <v>165</v>
      </c>
      <c r="B75" s="19">
        <v>11.25</v>
      </c>
      <c r="C75" s="140">
        <v>244.95000000000002</v>
      </c>
      <c r="D75" s="247">
        <f t="shared" si="66"/>
        <v>1.8382022545346409E-3</v>
      </c>
      <c r="E75" s="215">
        <f t="shared" si="67"/>
        <v>4.2242299553864757E-2</v>
      </c>
      <c r="F75" s="52">
        <f t="shared" si="68"/>
        <v>20.773333333333333</v>
      </c>
      <c r="H75" s="19">
        <v>5.8159999999999998</v>
      </c>
      <c r="I75" s="140">
        <v>153.76000000000002</v>
      </c>
      <c r="J75" s="214">
        <f t="shared" si="69"/>
        <v>9.036403374729987E-4</v>
      </c>
      <c r="K75" s="215">
        <f t="shared" si="70"/>
        <v>2.3143538556132791E-2</v>
      </c>
      <c r="L75" s="52">
        <f t="shared" si="74"/>
        <v>25.437414030261351</v>
      </c>
      <c r="N75" s="40">
        <f t="shared" si="75"/>
        <v>5.169777777777778</v>
      </c>
      <c r="O75" s="143">
        <f t="shared" si="76"/>
        <v>6.2771994284547876</v>
      </c>
      <c r="P75" s="52">
        <f t="shared" si="77"/>
        <v>0.21421068724409142</v>
      </c>
    </row>
    <row r="76" spans="1:16" ht="20.100000000000001" customHeight="1" x14ac:dyDescent="0.25">
      <c r="A76" s="38" t="s">
        <v>153</v>
      </c>
      <c r="B76" s="19">
        <v>172.34</v>
      </c>
      <c r="C76" s="140">
        <v>265.61</v>
      </c>
      <c r="D76" s="247">
        <f t="shared" si="66"/>
        <v>2.8159624581911111E-2</v>
      </c>
      <c r="E76" s="215">
        <f t="shared" si="67"/>
        <v>4.5805173237403629E-2</v>
      </c>
      <c r="F76" s="52">
        <f t="shared" si="68"/>
        <v>0.54119763258674713</v>
      </c>
      <c r="H76" s="19">
        <v>79.213000000000008</v>
      </c>
      <c r="I76" s="140">
        <v>130.18699999999998</v>
      </c>
      <c r="J76" s="214">
        <f t="shared" si="69"/>
        <v>1.2307438454650732E-2</v>
      </c>
      <c r="K76" s="215">
        <f t="shared" si="70"/>
        <v>1.9595394471951477E-2</v>
      </c>
      <c r="L76" s="52">
        <f t="shared" si="74"/>
        <v>0.64350548521076045</v>
      </c>
      <c r="N76" s="40">
        <f t="shared" si="75"/>
        <v>4.5963212254845072</v>
      </c>
      <c r="O76" s="143">
        <f t="shared" si="76"/>
        <v>4.9014344339445044</v>
      </c>
      <c r="P76" s="52">
        <f t="shared" si="77"/>
        <v>6.6382046313100032E-2</v>
      </c>
    </row>
    <row r="77" spans="1:16" ht="20.100000000000001" customHeight="1" x14ac:dyDescent="0.25">
      <c r="A77" s="38" t="s">
        <v>236</v>
      </c>
      <c r="B77" s="19"/>
      <c r="C77" s="140">
        <v>9.5399999999999991</v>
      </c>
      <c r="D77" s="247">
        <f t="shared" si="66"/>
        <v>0</v>
      </c>
      <c r="E77" s="215">
        <f t="shared" si="67"/>
        <v>1.6451991742962634E-3</v>
      </c>
      <c r="F77" s="52"/>
      <c r="H77" s="19"/>
      <c r="I77" s="140">
        <v>122.11200000000001</v>
      </c>
      <c r="J77" s="214">
        <f t="shared" si="69"/>
        <v>0</v>
      </c>
      <c r="K77" s="215">
        <f t="shared" si="70"/>
        <v>1.8379967352799734E-2</v>
      </c>
      <c r="L77" s="52"/>
      <c r="N77" s="40"/>
      <c r="O77" s="143">
        <f t="shared" si="76"/>
        <v>128.00000000000003</v>
      </c>
      <c r="P77" s="52"/>
    </row>
    <row r="78" spans="1:16" ht="20.100000000000001" customHeight="1" x14ac:dyDescent="0.25">
      <c r="A78" s="38" t="s">
        <v>154</v>
      </c>
      <c r="B78" s="19">
        <v>329.45</v>
      </c>
      <c r="C78" s="140">
        <v>116.25999999999999</v>
      </c>
      <c r="D78" s="247">
        <f t="shared" si="66"/>
        <v>5.3830731800572212E-2</v>
      </c>
      <c r="E78" s="215">
        <f t="shared" si="67"/>
        <v>2.0049355975228889E-2</v>
      </c>
      <c r="F78" s="52">
        <f t="shared" si="68"/>
        <v>-0.64710881772651385</v>
      </c>
      <c r="H78" s="19">
        <v>250.44900000000001</v>
      </c>
      <c r="I78" s="140">
        <v>113.69200000000001</v>
      </c>
      <c r="J78" s="214">
        <f t="shared" si="69"/>
        <v>3.8912623603812771E-2</v>
      </c>
      <c r="K78" s="215">
        <f t="shared" si="70"/>
        <v>1.7112611768495378E-2</v>
      </c>
      <c r="L78" s="52">
        <f t="shared" si="74"/>
        <v>-0.54604729905090454</v>
      </c>
      <c r="N78" s="40">
        <f t="shared" si="75"/>
        <v>7.6020336925178338</v>
      </c>
      <c r="O78" s="143">
        <f t="shared" si="76"/>
        <v>9.7791157749870994</v>
      </c>
      <c r="P78" s="52">
        <f t="shared" si="77"/>
        <v>0.28638153558988033</v>
      </c>
    </row>
    <row r="79" spans="1:16" ht="20.100000000000001" customHeight="1" x14ac:dyDescent="0.25">
      <c r="A79" s="38" t="s">
        <v>163</v>
      </c>
      <c r="B79" s="19">
        <v>104.25</v>
      </c>
      <c r="C79" s="140">
        <v>123.29999999999998</v>
      </c>
      <c r="D79" s="247">
        <f t="shared" ref="D79:D91" si="85">B79/$B$96</f>
        <v>1.7034007558687673E-2</v>
      </c>
      <c r="E79" s="215">
        <f t="shared" ref="E79:E91" si="86">C79/$C$96</f>
        <v>2.1263423290432838E-2</v>
      </c>
      <c r="F79" s="52">
        <f t="shared" si="68"/>
        <v>0.18273381294964011</v>
      </c>
      <c r="H79" s="19">
        <v>119.71600000000001</v>
      </c>
      <c r="I79" s="140">
        <v>90.914999999999992</v>
      </c>
      <c r="J79" s="214">
        <f t="shared" ref="J79:J90" si="87">H79/$H$96</f>
        <v>1.8600448184476877E-2</v>
      </c>
      <c r="K79" s="215">
        <f t="shared" ref="K79:K90" si="88">I79/$I$96</f>
        <v>1.3684279447390819E-2</v>
      </c>
      <c r="L79" s="52">
        <f t="shared" si="74"/>
        <v>-0.24057770055798736</v>
      </c>
      <c r="N79" s="40">
        <f t="shared" si="75"/>
        <v>11.483549160671465</v>
      </c>
      <c r="O79" s="143">
        <f t="shared" si="76"/>
        <v>7.3734793187347938</v>
      </c>
      <c r="P79" s="52">
        <f t="shared" si="77"/>
        <v>-0.35790936969318882</v>
      </c>
    </row>
    <row r="80" spans="1:16" ht="20.100000000000001" customHeight="1" x14ac:dyDescent="0.25">
      <c r="A80" s="38" t="s">
        <v>158</v>
      </c>
      <c r="B80" s="19">
        <v>142.65</v>
      </c>
      <c r="C80" s="140">
        <v>113.4</v>
      </c>
      <c r="D80" s="247">
        <f t="shared" si="85"/>
        <v>2.3308404587499245E-2</v>
      </c>
      <c r="E80" s="215">
        <f t="shared" si="86"/>
        <v>1.9556141128427285E-2</v>
      </c>
      <c r="F80" s="52">
        <f t="shared" si="68"/>
        <v>-0.20504731861198738</v>
      </c>
      <c r="H80" s="19">
        <v>100.24300000000001</v>
      </c>
      <c r="I80" s="140">
        <v>72.186000000000007</v>
      </c>
      <c r="J80" s="214">
        <f t="shared" si="87"/>
        <v>1.5574899991283669E-2</v>
      </c>
      <c r="K80" s="215">
        <f t="shared" si="88"/>
        <v>1.086524111741026E-2</v>
      </c>
      <c r="L80" s="52">
        <f t="shared" si="74"/>
        <v>-0.27988986762167933</v>
      </c>
      <c r="N80" s="40">
        <f t="shared" si="75"/>
        <v>7.0271994391868207</v>
      </c>
      <c r="O80" s="143">
        <f t="shared" si="76"/>
        <v>6.3656084656084655</v>
      </c>
      <c r="P80" s="52">
        <f t="shared" si="77"/>
        <v>-9.4147174746318812E-2</v>
      </c>
    </row>
    <row r="81" spans="1:16" ht="20.100000000000001" customHeight="1" x14ac:dyDescent="0.25">
      <c r="A81" s="38" t="s">
        <v>212</v>
      </c>
      <c r="B81" s="19">
        <v>12.29</v>
      </c>
      <c r="C81" s="140">
        <v>21.419999999999998</v>
      </c>
      <c r="D81" s="247">
        <f t="shared" si="85"/>
        <v>2.0081338407316207E-3</v>
      </c>
      <c r="E81" s="215">
        <f t="shared" si="86"/>
        <v>3.6939377687029312E-3</v>
      </c>
      <c r="F81" s="52">
        <f t="shared" si="68"/>
        <v>0.74288039056143207</v>
      </c>
      <c r="H81" s="19">
        <v>38.994</v>
      </c>
      <c r="I81" s="140">
        <v>66.587000000000003</v>
      </c>
      <c r="J81" s="214">
        <f t="shared" si="87"/>
        <v>6.0585542158566215E-3</v>
      </c>
      <c r="K81" s="215">
        <f t="shared" si="88"/>
        <v>1.0022494809034952E-2</v>
      </c>
      <c r="L81" s="52">
        <f t="shared" si="74"/>
        <v>0.70762168538749559</v>
      </c>
      <c r="N81" s="40">
        <f t="shared" si="75"/>
        <v>31.728234336859238</v>
      </c>
      <c r="O81" s="143">
        <f t="shared" si="76"/>
        <v>31.086367880485533</v>
      </c>
      <c r="P81" s="52">
        <f t="shared" si="77"/>
        <v>-2.0230134761329531E-2</v>
      </c>
    </row>
    <row r="82" spans="1:16" ht="20.100000000000001" customHeight="1" x14ac:dyDescent="0.25">
      <c r="A82" s="38" t="s">
        <v>166</v>
      </c>
      <c r="B82" s="19">
        <v>28.96</v>
      </c>
      <c r="C82" s="140">
        <v>36.380000000000003</v>
      </c>
      <c r="D82" s="247">
        <f t="shared" si="85"/>
        <v>4.7319410925620621E-3</v>
      </c>
      <c r="E82" s="215">
        <f t="shared" si="86"/>
        <v>6.2738308135113288E-3</v>
      </c>
      <c r="F82" s="52">
        <f t="shared" si="68"/>
        <v>0.25621546961325969</v>
      </c>
      <c r="H82" s="19">
        <v>66.721999999999994</v>
      </c>
      <c r="I82" s="140">
        <v>43.561999999999998</v>
      </c>
      <c r="J82" s="214">
        <f t="shared" si="87"/>
        <v>1.0366693706477548E-2</v>
      </c>
      <c r="K82" s="215">
        <f t="shared" si="88"/>
        <v>6.5568341999366316E-3</v>
      </c>
      <c r="L82" s="52">
        <f t="shared" si="74"/>
        <v>-0.34711189712538593</v>
      </c>
      <c r="N82" s="40">
        <f t="shared" ref="N82" si="89">(H82/B82)*10</f>
        <v>23.039364640883978</v>
      </c>
      <c r="O82" s="143">
        <f t="shared" ref="O82" si="90">(I82/C82)*10</f>
        <v>11.974161627267728</v>
      </c>
      <c r="P82" s="52">
        <f t="shared" ref="P82" si="91">(O82-N82)/N82</f>
        <v>-0.48027379166440842</v>
      </c>
    </row>
    <row r="83" spans="1:16" ht="20.100000000000001" customHeight="1" x14ac:dyDescent="0.25">
      <c r="A83" s="38" t="s">
        <v>232</v>
      </c>
      <c r="B83" s="19">
        <v>0.03</v>
      </c>
      <c r="C83" s="140">
        <v>39.099999999999994</v>
      </c>
      <c r="D83" s="247">
        <f t="shared" si="85"/>
        <v>4.9018726787590421E-6</v>
      </c>
      <c r="E83" s="215">
        <f t="shared" si="86"/>
        <v>6.7429022762037624E-3</v>
      </c>
      <c r="F83" s="52">
        <f t="shared" si="68"/>
        <v>1302.3333333333333</v>
      </c>
      <c r="H83" s="19">
        <v>0.41599999999999998</v>
      </c>
      <c r="I83" s="140">
        <v>41.948999999999998</v>
      </c>
      <c r="J83" s="214">
        <f t="shared" si="87"/>
        <v>6.4634522075097568E-5</v>
      </c>
      <c r="K83" s="215">
        <f t="shared" si="88"/>
        <v>6.3140498106868774E-3</v>
      </c>
      <c r="L83" s="52">
        <f t="shared" ref="L83:L94" si="92">(I83-H83)/H83</f>
        <v>99.838942307692321</v>
      </c>
      <c r="N83" s="40">
        <f t="shared" ref="N83:N94" si="93">(H83/B83)*10</f>
        <v>138.66666666666669</v>
      </c>
      <c r="O83" s="143">
        <f t="shared" ref="O83:O94" si="94">(I83/C83)*10</f>
        <v>10.728644501278772</v>
      </c>
      <c r="P83" s="52">
        <f t="shared" ref="P83:P94" si="95">(O83-N83)/N83</f>
        <v>-0.92262996753885496</v>
      </c>
    </row>
    <row r="84" spans="1:16" ht="20.100000000000001" customHeight="1" x14ac:dyDescent="0.25">
      <c r="A84" s="38" t="s">
        <v>179</v>
      </c>
      <c r="B84" s="19">
        <v>5.7</v>
      </c>
      <c r="C84" s="140">
        <v>47.55</v>
      </c>
      <c r="D84" s="247">
        <f t="shared" si="85"/>
        <v>9.3135580896421802E-4</v>
      </c>
      <c r="E84" s="215">
        <f t="shared" si="86"/>
        <v>8.2001279599357782E-3</v>
      </c>
      <c r="F84" s="52">
        <f t="shared" si="68"/>
        <v>7.3421052631578938</v>
      </c>
      <c r="H84" s="19">
        <v>9.8640000000000008</v>
      </c>
      <c r="I84" s="140">
        <v>36.015999999999998</v>
      </c>
      <c r="J84" s="214">
        <f t="shared" si="87"/>
        <v>1.532583956126833E-3</v>
      </c>
      <c r="K84" s="215">
        <f t="shared" si="88"/>
        <v>5.4210307273522274E-3</v>
      </c>
      <c r="L84" s="52">
        <f t="shared" si="92"/>
        <v>2.6512570965125706</v>
      </c>
      <c r="N84" s="40">
        <f t="shared" si="93"/>
        <v>17.305263157894736</v>
      </c>
      <c r="O84" s="143">
        <f t="shared" si="94"/>
        <v>7.5743427970557313</v>
      </c>
      <c r="P84" s="52">
        <f t="shared" si="95"/>
        <v>-0.56230987486600092</v>
      </c>
    </row>
    <row r="85" spans="1:16" ht="20.100000000000001" customHeight="1" x14ac:dyDescent="0.25">
      <c r="A85" s="38" t="s">
        <v>171</v>
      </c>
      <c r="B85" s="19">
        <v>10.23</v>
      </c>
      <c r="C85" s="140">
        <v>25.189999999999998</v>
      </c>
      <c r="D85" s="247">
        <f t="shared" si="85"/>
        <v>1.6715385834568334E-3</v>
      </c>
      <c r="E85" s="215">
        <f t="shared" si="86"/>
        <v>4.3440846122141377E-3</v>
      </c>
      <c r="F85" s="52">
        <f t="shared" si="68"/>
        <v>1.4623655913978491</v>
      </c>
      <c r="H85" s="19">
        <v>6.7809999999999997</v>
      </c>
      <c r="I85" s="140">
        <v>18.324999999999999</v>
      </c>
      <c r="J85" s="214">
        <f t="shared" si="87"/>
        <v>1.0535737841135496E-3</v>
      </c>
      <c r="K85" s="215">
        <f t="shared" si="88"/>
        <v>2.7582293447003989E-3</v>
      </c>
      <c r="L85" s="52">
        <f t="shared" si="92"/>
        <v>1.7024037752543875</v>
      </c>
      <c r="N85" s="40">
        <f t="shared" si="93"/>
        <v>6.6285434995112418</v>
      </c>
      <c r="O85" s="143">
        <f t="shared" si="94"/>
        <v>7.2747121873759433</v>
      </c>
      <c r="P85" s="52">
        <f t="shared" si="95"/>
        <v>9.7482755889336317E-2</v>
      </c>
    </row>
    <row r="86" spans="1:16" ht="20.100000000000001" customHeight="1" x14ac:dyDescent="0.25">
      <c r="A86" s="38" t="s">
        <v>164</v>
      </c>
      <c r="B86" s="19">
        <v>4.8499999999999996</v>
      </c>
      <c r="C86" s="140">
        <v>12.959999999999999</v>
      </c>
      <c r="D86" s="247">
        <f t="shared" si="85"/>
        <v>7.9246941639937838E-4</v>
      </c>
      <c r="E86" s="215">
        <f t="shared" si="86"/>
        <v>2.2349875575345467E-3</v>
      </c>
      <c r="F86" s="52">
        <f t="shared" si="68"/>
        <v>1.6721649484536083</v>
      </c>
      <c r="H86" s="19">
        <v>4.633</v>
      </c>
      <c r="I86" s="140">
        <v>10.695999999999998</v>
      </c>
      <c r="J86" s="214">
        <f t="shared" si="87"/>
        <v>7.1983591532194004E-4</v>
      </c>
      <c r="K86" s="215">
        <f t="shared" si="88"/>
        <v>1.6099329370213077E-3</v>
      </c>
      <c r="L86" s="52">
        <f t="shared" si="92"/>
        <v>1.3086552989423694</v>
      </c>
      <c r="N86" s="40">
        <f t="shared" si="93"/>
        <v>9.5525773195876305</v>
      </c>
      <c r="O86" s="143">
        <f t="shared" si="94"/>
        <v>8.2530864197530853</v>
      </c>
      <c r="P86" s="52">
        <f t="shared" si="95"/>
        <v>-0.13603563272604235</v>
      </c>
    </row>
    <row r="87" spans="1:16" ht="20.100000000000001" customHeight="1" x14ac:dyDescent="0.25">
      <c r="A87" s="38" t="s">
        <v>169</v>
      </c>
      <c r="B87" s="19">
        <v>9.6300000000000008</v>
      </c>
      <c r="C87" s="140">
        <v>4.45</v>
      </c>
      <c r="D87" s="247">
        <f t="shared" si="85"/>
        <v>1.5735011298816527E-3</v>
      </c>
      <c r="E87" s="215">
        <f t="shared" si="86"/>
        <v>7.6741470918431588E-4</v>
      </c>
      <c r="F87" s="52">
        <f t="shared" si="68"/>
        <v>-0.53790238836967808</v>
      </c>
      <c r="H87" s="19">
        <v>9.9290000000000003</v>
      </c>
      <c r="I87" s="140">
        <v>4.79</v>
      </c>
      <c r="J87" s="214">
        <f t="shared" si="87"/>
        <v>1.5426831002010668E-3</v>
      </c>
      <c r="K87" s="215">
        <f t="shared" si="88"/>
        <v>7.2097782052468827E-4</v>
      </c>
      <c r="L87" s="52">
        <f t="shared" si="92"/>
        <v>-0.51757478094470744</v>
      </c>
      <c r="N87" s="40">
        <f t="shared" si="93"/>
        <v>10.310488058151609</v>
      </c>
      <c r="O87" s="143">
        <f t="shared" si="94"/>
        <v>10.764044943820224</v>
      </c>
      <c r="P87" s="52">
        <f t="shared" si="95"/>
        <v>4.3989856067970193E-2</v>
      </c>
    </row>
    <row r="88" spans="1:16" ht="20.100000000000001" customHeight="1" x14ac:dyDescent="0.25">
      <c r="A88" s="38" t="s">
        <v>155</v>
      </c>
      <c r="B88" s="19">
        <v>23.150000000000002</v>
      </c>
      <c r="C88" s="140">
        <v>9.4499999999999993</v>
      </c>
      <c r="D88" s="247">
        <f t="shared" si="85"/>
        <v>3.7826117504423944E-3</v>
      </c>
      <c r="E88" s="215">
        <f t="shared" si="86"/>
        <v>1.6296784273689402E-3</v>
      </c>
      <c r="F88" s="52">
        <f t="shared" si="68"/>
        <v>-0.59179265658747304</v>
      </c>
      <c r="H88" s="19">
        <v>11.648</v>
      </c>
      <c r="I88" s="140">
        <v>4.7700000000000005</v>
      </c>
      <c r="J88" s="214">
        <f t="shared" si="87"/>
        <v>1.809766618102732E-3</v>
      </c>
      <c r="K88" s="215">
        <f t="shared" si="88"/>
        <v>7.1796747471873971E-4</v>
      </c>
      <c r="L88" s="52">
        <f t="shared" si="92"/>
        <v>-0.59048763736263732</v>
      </c>
      <c r="N88" s="40">
        <f t="shared" si="93"/>
        <v>5.0315334773218137</v>
      </c>
      <c r="O88" s="143">
        <f t="shared" si="94"/>
        <v>5.0476190476190483</v>
      </c>
      <c r="P88" s="52">
        <f t="shared" si="95"/>
        <v>3.1969518576664044E-3</v>
      </c>
    </row>
    <row r="89" spans="1:16" ht="20.100000000000001" customHeight="1" x14ac:dyDescent="0.25">
      <c r="A89" s="38" t="s">
        <v>211</v>
      </c>
      <c r="B89" s="19">
        <v>6.02</v>
      </c>
      <c r="C89" s="140">
        <v>3.69</v>
      </c>
      <c r="D89" s="247">
        <f t="shared" si="85"/>
        <v>9.8364245087098102E-4</v>
      </c>
      <c r="E89" s="215">
        <f t="shared" si="86"/>
        <v>6.3635062402025283E-4</v>
      </c>
      <c r="F89" s="52">
        <f t="shared" si="68"/>
        <v>-0.38704318936877075</v>
      </c>
      <c r="H89" s="19">
        <v>12.771999999999998</v>
      </c>
      <c r="I89" s="140">
        <v>4.2039999999999997</v>
      </c>
      <c r="J89" s="214">
        <f t="shared" si="87"/>
        <v>1.9844041248633319E-3</v>
      </c>
      <c r="K89" s="215">
        <f t="shared" si="88"/>
        <v>6.3277468841039435E-4</v>
      </c>
      <c r="L89" s="52">
        <f t="shared" si="92"/>
        <v>-0.67084246789852797</v>
      </c>
      <c r="N89" s="40">
        <f t="shared" si="93"/>
        <v>21.215946843853821</v>
      </c>
      <c r="O89" s="143">
        <f t="shared" si="94"/>
        <v>11.392953929539296</v>
      </c>
      <c r="P89" s="52">
        <f t="shared" si="95"/>
        <v>-0.46300044898350645</v>
      </c>
    </row>
    <row r="90" spans="1:16" ht="20.100000000000001" customHeight="1" x14ac:dyDescent="0.25">
      <c r="A90" s="38" t="s">
        <v>176</v>
      </c>
      <c r="B90" s="19"/>
      <c r="C90" s="140">
        <v>1.3</v>
      </c>
      <c r="D90" s="247">
        <f t="shared" si="85"/>
        <v>0</v>
      </c>
      <c r="E90" s="215">
        <f t="shared" si="86"/>
        <v>2.2418856672800239E-4</v>
      </c>
      <c r="F90" s="52"/>
      <c r="H90" s="19"/>
      <c r="I90" s="140">
        <v>3.85</v>
      </c>
      <c r="J90" s="214">
        <f t="shared" si="87"/>
        <v>0</v>
      </c>
      <c r="K90" s="215">
        <f t="shared" si="88"/>
        <v>5.7949156764510433E-4</v>
      </c>
      <c r="L90" s="52"/>
      <c r="N90" s="40"/>
      <c r="O90" s="143">
        <f t="shared" si="94"/>
        <v>29.615384615384617</v>
      </c>
      <c r="P90" s="52"/>
    </row>
    <row r="91" spans="1:16" ht="20.100000000000001" customHeight="1" x14ac:dyDescent="0.25">
      <c r="A91" s="38" t="s">
        <v>237</v>
      </c>
      <c r="B91" s="19"/>
      <c r="C91" s="140">
        <v>4.2600000000000007</v>
      </c>
      <c r="D91" s="247">
        <f t="shared" si="85"/>
        <v>0</v>
      </c>
      <c r="E91" s="215">
        <f t="shared" si="86"/>
        <v>7.3464868789330023E-4</v>
      </c>
      <c r="F91" s="52"/>
      <c r="H91" s="19"/>
      <c r="I91" s="140">
        <v>3.63</v>
      </c>
      <c r="J91" s="214">
        <f>H91/$H$96</f>
        <v>0</v>
      </c>
      <c r="K91" s="215">
        <f>I91/$I$96</f>
        <v>5.4637776377966974E-4</v>
      </c>
      <c r="L91" s="52"/>
      <c r="N91" s="40"/>
      <c r="O91" s="143">
        <f t="shared" si="94"/>
        <v>8.5211267605633783</v>
      </c>
      <c r="P91" s="52"/>
    </row>
    <row r="92" spans="1:16" ht="20.100000000000001" customHeight="1" x14ac:dyDescent="0.25">
      <c r="A92" s="38" t="s">
        <v>222</v>
      </c>
      <c r="B92" s="19">
        <v>2.3299999999999996</v>
      </c>
      <c r="C92" s="140">
        <v>6.93</v>
      </c>
      <c r="D92" s="247">
        <f>B92/$B$96</f>
        <v>3.8071211138361886E-4</v>
      </c>
      <c r="E92" s="215">
        <f>C92/$C$96</f>
        <v>1.1950975134038895E-3</v>
      </c>
      <c r="F92" s="52">
        <f t="shared" si="68"/>
        <v>1.9742489270386268</v>
      </c>
      <c r="H92" s="19">
        <v>1.1379999999999999</v>
      </c>
      <c r="I92" s="140">
        <v>3.6120000000000001</v>
      </c>
      <c r="J92" s="214">
        <f>H92/$H$96</f>
        <v>1.7681270702274286E-4</v>
      </c>
      <c r="K92" s="215">
        <f>I92/$I$96</f>
        <v>5.4366845255431604E-4</v>
      </c>
      <c r="L92" s="52">
        <f t="shared" si="92"/>
        <v>2.1739894551845347</v>
      </c>
      <c r="N92" s="40">
        <f t="shared" si="93"/>
        <v>4.8841201716738203</v>
      </c>
      <c r="O92" s="143">
        <f t="shared" si="94"/>
        <v>5.2121212121212128</v>
      </c>
      <c r="P92" s="52">
        <f t="shared" si="95"/>
        <v>6.7156627789316747E-2</v>
      </c>
    </row>
    <row r="93" spans="1:16" ht="20.100000000000001" customHeight="1" x14ac:dyDescent="0.25">
      <c r="A93" s="38" t="s">
        <v>238</v>
      </c>
      <c r="B93" s="19"/>
      <c r="C93" s="140">
        <v>7.2</v>
      </c>
      <c r="D93" s="247"/>
      <c r="E93" s="215"/>
      <c r="F93" s="52"/>
      <c r="H93" s="19"/>
      <c r="I93" s="140">
        <v>3.133</v>
      </c>
      <c r="J93" s="214"/>
      <c r="K93" s="215"/>
      <c r="L93" s="52"/>
      <c r="N93" s="40"/>
      <c r="O93" s="143">
        <f t="shared" si="94"/>
        <v>4.3513888888888888</v>
      </c>
      <c r="P93" s="52"/>
    </row>
    <row r="94" spans="1:16" ht="20.100000000000001" customHeight="1" x14ac:dyDescent="0.25">
      <c r="A94" s="38" t="s">
        <v>214</v>
      </c>
      <c r="B94" s="19">
        <v>2.7</v>
      </c>
      <c r="C94" s="140">
        <v>1.89</v>
      </c>
      <c r="D94" s="247">
        <f>B94/$B$96</f>
        <v>4.4116854108831383E-4</v>
      </c>
      <c r="E94" s="215">
        <f>C94/$C$96</f>
        <v>3.2593568547378804E-4</v>
      </c>
      <c r="F94" s="52">
        <f t="shared" si="68"/>
        <v>-0.3000000000000001</v>
      </c>
      <c r="H94" s="19">
        <v>4.8109999999999999</v>
      </c>
      <c r="I94" s="140">
        <v>2.903</v>
      </c>
      <c r="J94" s="214">
        <f>H94/$H$96</f>
        <v>7.474920329406116E-4</v>
      </c>
      <c r="K94" s="215">
        <f>I94/$I$96</f>
        <v>4.3695169373343841E-4</v>
      </c>
      <c r="L94" s="52">
        <f t="shared" si="92"/>
        <v>-0.39659114529203904</v>
      </c>
      <c r="N94" s="40">
        <f t="shared" si="93"/>
        <v>17.818518518518516</v>
      </c>
      <c r="O94" s="143">
        <f t="shared" si="94"/>
        <v>15.359788359788361</v>
      </c>
      <c r="P94" s="52">
        <f t="shared" si="95"/>
        <v>-0.13798735041719851</v>
      </c>
    </row>
    <row r="95" spans="1:16" ht="20.100000000000001" customHeight="1" thickBot="1" x14ac:dyDescent="0.3">
      <c r="A95" s="8" t="s">
        <v>17</v>
      </c>
      <c r="B95" s="21">
        <f>B96-SUM(B68:B94)</f>
        <v>46.75</v>
      </c>
      <c r="C95" s="142">
        <f>C96-SUM(C68:C94)</f>
        <v>23.430000000000291</v>
      </c>
      <c r="D95" s="247">
        <f>B95/$B$96</f>
        <v>7.6387515910661744E-3</v>
      </c>
      <c r="E95" s="215">
        <f>C95/$C$96</f>
        <v>4.0405677834132007E-3</v>
      </c>
      <c r="F95" s="52">
        <f t="shared" si="68"/>
        <v>-0.4988235294117585</v>
      </c>
      <c r="H95" s="21">
        <f>H96-SUM(H68:H94)</f>
        <v>34.951999999999316</v>
      </c>
      <c r="I95" s="142">
        <f>I96-SUM(I68:I94)</f>
        <v>12.360000000000582</v>
      </c>
      <c r="J95" s="214">
        <f>H95/$H$96</f>
        <v>5.4305428258864573E-3</v>
      </c>
      <c r="K95" s="215">
        <f>I95/$I$96</f>
        <v>1.8603937080763186E-3</v>
      </c>
      <c r="L95" s="52">
        <f t="shared" ref="L95" si="96">(I95-H95)/H95</f>
        <v>-0.64637216754403681</v>
      </c>
      <c r="N95" s="40">
        <f t="shared" ref="N95" si="97">(H95/B95)*10</f>
        <v>7.47636363636349</v>
      </c>
      <c r="O95" s="143">
        <f t="shared" ref="O95" si="98">(I95/C95)*10</f>
        <v>5.2752880921896841</v>
      </c>
      <c r="P95" s="52">
        <f t="shared" ref="P95" si="99">(O95-N95)/N95</f>
        <v>-0.29440455965360335</v>
      </c>
    </row>
    <row r="96" spans="1:16" ht="26.25" customHeight="1" thickBot="1" x14ac:dyDescent="0.3">
      <c r="A96" s="12" t="s">
        <v>18</v>
      </c>
      <c r="B96" s="17">
        <v>6120.11</v>
      </c>
      <c r="C96" s="145">
        <v>5798.69</v>
      </c>
      <c r="D96" s="243">
        <f>SUM(D68:D95)</f>
        <v>1</v>
      </c>
      <c r="E96" s="244">
        <f>SUM(E68:E95)</f>
        <v>0.998758340245814</v>
      </c>
      <c r="F96" s="57">
        <f>(C96-B96)/B96</f>
        <v>-5.2518663880224387E-2</v>
      </c>
      <c r="G96" s="1"/>
      <c r="H96" s="17">
        <v>6436.1889999999976</v>
      </c>
      <c r="I96" s="145">
        <v>6643.7550000000001</v>
      </c>
      <c r="J96" s="255">
        <f>H96/$H$96</f>
        <v>1</v>
      </c>
      <c r="K96" s="244">
        <f>I96/$I$96</f>
        <v>1</v>
      </c>
      <c r="L96" s="57">
        <f>(I96-H96)/H96</f>
        <v>3.2249829829422753E-2</v>
      </c>
      <c r="M96" s="1"/>
      <c r="N96" s="37">
        <f t="shared" ref="N96:O96" si="100">(H96/B96)*10</f>
        <v>10.51645967147649</v>
      </c>
      <c r="O96" s="150">
        <f t="shared" si="100"/>
        <v>11.457337778015379</v>
      </c>
      <c r="P96" s="57">
        <f>(O96-N96)/N96</f>
        <v>8.9467191044416569E-2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4 J7:L14 J33:L33 D33:F33 N7:P14 N52:P52 D25:E32 J25:K31 N33:P33 D62:F62 J61:L62 J60:K60 N62:P62 D58:E61 K59 D19:E19 D18:E18 J21:K24 J18:K19 D68:E73 N39:P47 K39:L47 D39:F47 K53:K55 D53:E55 D22:E22 D20:E20 J20:K20 D21:E21 D24:E24 D23:E23 D17:E17 J32:K32 D16:E16 D15:E15 J17:K17 J15:K15 J16:K1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3" t="s">
        <v>3</v>
      </c>
      <c r="B4" s="316"/>
      <c r="C4" s="316"/>
      <c r="D4" s="344" t="s">
        <v>1</v>
      </c>
      <c r="E4" s="363"/>
      <c r="F4" s="345" t="s">
        <v>13</v>
      </c>
      <c r="G4" s="345"/>
      <c r="H4" s="364" t="s">
        <v>34</v>
      </c>
      <c r="I4" s="363"/>
      <c r="K4" s="344" t="s">
        <v>19</v>
      </c>
      <c r="L4" s="363"/>
      <c r="M4" s="345" t="s">
        <v>13</v>
      </c>
      <c r="N4" s="345"/>
      <c r="O4" s="364" t="s">
        <v>34</v>
      </c>
      <c r="P4" s="363"/>
      <c r="R4" s="344" t="s">
        <v>22</v>
      </c>
      <c r="S4" s="345"/>
      <c r="T4" s="69" t="s">
        <v>0</v>
      </c>
    </row>
    <row r="5" spans="1:20" x14ac:dyDescent="0.25">
      <c r="A5" s="351"/>
      <c r="B5" s="317"/>
      <c r="C5" s="317"/>
      <c r="D5" s="365" t="s">
        <v>40</v>
      </c>
      <c r="E5" s="366"/>
      <c r="F5" s="367" t="str">
        <f>D5</f>
        <v>jan - mar</v>
      </c>
      <c r="G5" s="367"/>
      <c r="H5" s="365" t="str">
        <f>F5</f>
        <v>jan - mar</v>
      </c>
      <c r="I5" s="366"/>
      <c r="K5" s="365" t="str">
        <f>D5</f>
        <v>jan - mar</v>
      </c>
      <c r="L5" s="366"/>
      <c r="M5" s="367" t="str">
        <f>D5</f>
        <v>jan - mar</v>
      </c>
      <c r="N5" s="367"/>
      <c r="O5" s="365" t="str">
        <f>D5</f>
        <v>jan - mar</v>
      </c>
      <c r="P5" s="366"/>
      <c r="R5" s="365" t="str">
        <f>D5</f>
        <v>jan - mar</v>
      </c>
      <c r="S5" s="367"/>
      <c r="T5" s="67" t="s">
        <v>35</v>
      </c>
    </row>
    <row r="6" spans="1:20" ht="15.75" thickBot="1" x14ac:dyDescent="0.3">
      <c r="A6" s="351"/>
      <c r="B6" s="317"/>
      <c r="C6" s="317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3" t="s">
        <v>2</v>
      </c>
      <c r="B23" s="316"/>
      <c r="C23" s="316"/>
      <c r="D23" s="344" t="s">
        <v>1</v>
      </c>
      <c r="E23" s="363"/>
      <c r="F23" s="345" t="s">
        <v>13</v>
      </c>
      <c r="G23" s="345"/>
      <c r="H23" s="364" t="s">
        <v>34</v>
      </c>
      <c r="I23" s="363"/>
      <c r="J23"/>
      <c r="K23" s="344" t="s">
        <v>19</v>
      </c>
      <c r="L23" s="363"/>
      <c r="M23" s="345" t="s">
        <v>13</v>
      </c>
      <c r="N23" s="345"/>
      <c r="O23" s="364" t="s">
        <v>34</v>
      </c>
      <c r="P23" s="363"/>
      <c r="Q23"/>
      <c r="R23" s="344" t="s">
        <v>22</v>
      </c>
      <c r="S23" s="345"/>
      <c r="T23" s="69" t="s">
        <v>0</v>
      </c>
    </row>
    <row r="24" spans="1:20" s="3" customFormat="1" ht="15" customHeight="1" x14ac:dyDescent="0.25">
      <c r="A24" s="351"/>
      <c r="B24" s="317"/>
      <c r="C24" s="317"/>
      <c r="D24" s="365" t="s">
        <v>40</v>
      </c>
      <c r="E24" s="366"/>
      <c r="F24" s="367" t="str">
        <f>D24</f>
        <v>jan - mar</v>
      </c>
      <c r="G24" s="367"/>
      <c r="H24" s="365" t="str">
        <f>F24</f>
        <v>jan - mar</v>
      </c>
      <c r="I24" s="366"/>
      <c r="J24"/>
      <c r="K24" s="365" t="str">
        <f>D24</f>
        <v>jan - mar</v>
      </c>
      <c r="L24" s="366"/>
      <c r="M24" s="367" t="str">
        <f>D24</f>
        <v>jan - mar</v>
      </c>
      <c r="N24" s="367"/>
      <c r="O24" s="365" t="str">
        <f>D24</f>
        <v>jan - mar</v>
      </c>
      <c r="P24" s="366"/>
      <c r="Q24"/>
      <c r="R24" s="365" t="str">
        <f>D24</f>
        <v>jan - mar</v>
      </c>
      <c r="S24" s="367"/>
      <c r="T24" s="67" t="s">
        <v>35</v>
      </c>
    </row>
    <row r="25" spans="1:20" ht="15.75" customHeight="1" thickBot="1" x14ac:dyDescent="0.3">
      <c r="A25" s="351"/>
      <c r="B25" s="317"/>
      <c r="C25" s="317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3" t="s">
        <v>2</v>
      </c>
      <c r="B42" s="316"/>
      <c r="C42" s="316"/>
      <c r="D42" s="344" t="s">
        <v>1</v>
      </c>
      <c r="E42" s="363"/>
      <c r="F42" s="345" t="s">
        <v>13</v>
      </c>
      <c r="G42" s="345"/>
      <c r="H42" s="364" t="s">
        <v>34</v>
      </c>
      <c r="I42" s="363"/>
      <c r="K42" s="344" t="s">
        <v>19</v>
      </c>
      <c r="L42" s="363"/>
      <c r="M42" s="345" t="s">
        <v>13</v>
      </c>
      <c r="N42" s="345"/>
      <c r="O42" s="364" t="s">
        <v>34</v>
      </c>
      <c r="P42" s="363"/>
      <c r="R42" s="344" t="s">
        <v>22</v>
      </c>
      <c r="S42" s="345"/>
      <c r="T42" s="69" t="s">
        <v>0</v>
      </c>
    </row>
    <row r="43" spans="1:20" ht="15" customHeight="1" x14ac:dyDescent="0.25">
      <c r="A43" s="351"/>
      <c r="B43" s="317"/>
      <c r="C43" s="317"/>
      <c r="D43" s="365" t="s">
        <v>40</v>
      </c>
      <c r="E43" s="366"/>
      <c r="F43" s="367" t="str">
        <f>D43</f>
        <v>jan - mar</v>
      </c>
      <c r="G43" s="367"/>
      <c r="H43" s="365" t="str">
        <f>F43</f>
        <v>jan - mar</v>
      </c>
      <c r="I43" s="366"/>
      <c r="K43" s="365" t="str">
        <f>D43</f>
        <v>jan - mar</v>
      </c>
      <c r="L43" s="366"/>
      <c r="M43" s="367" t="str">
        <f>D43</f>
        <v>jan - mar</v>
      </c>
      <c r="N43" s="367"/>
      <c r="O43" s="365" t="str">
        <f>D43</f>
        <v>jan - mar</v>
      </c>
      <c r="P43" s="366"/>
      <c r="R43" s="365" t="str">
        <f>D43</f>
        <v>jan - mar</v>
      </c>
      <c r="S43" s="367"/>
      <c r="T43" s="67" t="s">
        <v>35</v>
      </c>
    </row>
    <row r="44" spans="1:20" ht="15.75" customHeight="1" thickBot="1" x14ac:dyDescent="0.3">
      <c r="A44" s="351"/>
      <c r="B44" s="317"/>
      <c r="C44" s="317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topLeftCell="E1" zoomScaleNormal="100" workbookViewId="0">
      <selection activeCell="W29" sqref="W29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2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12" t="s">
        <v>3</v>
      </c>
      <c r="B3" s="314">
        <v>2007</v>
      </c>
      <c r="C3" s="310">
        <v>2008</v>
      </c>
      <c r="D3" s="310">
        <v>2009</v>
      </c>
      <c r="E3" s="310">
        <v>2010</v>
      </c>
      <c r="F3" s="310">
        <v>2011</v>
      </c>
      <c r="G3" s="310">
        <v>2012</v>
      </c>
      <c r="H3" s="310">
        <v>2013</v>
      </c>
      <c r="I3" s="310">
        <v>2014</v>
      </c>
      <c r="J3" s="310">
        <v>2015</v>
      </c>
      <c r="K3" s="310">
        <v>2016</v>
      </c>
      <c r="L3" s="322">
        <v>2017</v>
      </c>
      <c r="M3" s="310">
        <v>2018</v>
      </c>
      <c r="N3" s="310">
        <v>2019</v>
      </c>
      <c r="O3" s="316">
        <v>2020</v>
      </c>
      <c r="P3" s="310">
        <v>2021</v>
      </c>
      <c r="Q3" s="326">
        <v>2022</v>
      </c>
      <c r="R3" s="271" t="s">
        <v>49</v>
      </c>
      <c r="S3" s="318" t="s">
        <v>183</v>
      </c>
      <c r="T3" s="319"/>
      <c r="U3" s="324" t="s">
        <v>147</v>
      </c>
      <c r="V3" s="325"/>
    </row>
    <row r="4" spans="1:36" ht="31.5" customHeight="1" thickBot="1" x14ac:dyDescent="0.3">
      <c r="A4" s="313"/>
      <c r="B4" s="315"/>
      <c r="C4" s="311"/>
      <c r="D4" s="311"/>
      <c r="E4" s="311"/>
      <c r="F4" s="311"/>
      <c r="G4" s="311"/>
      <c r="H4" s="311"/>
      <c r="I4" s="311"/>
      <c r="J4" s="311"/>
      <c r="K4" s="311"/>
      <c r="L4" s="323"/>
      <c r="M4" s="311"/>
      <c r="N4" s="311"/>
      <c r="O4" s="317"/>
      <c r="P4" s="311"/>
      <c r="Q4" s="327"/>
      <c r="R4" s="174" t="s">
        <v>146</v>
      </c>
      <c r="S4" s="127">
        <v>2022</v>
      </c>
      <c r="T4" s="264">
        <v>2023</v>
      </c>
      <c r="U4" s="297" t="s">
        <v>184</v>
      </c>
      <c r="V4" s="298" t="s">
        <v>185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301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12">
        <v>925952.67900000024</v>
      </c>
      <c r="Q6" s="147">
        <v>938781.55699999968</v>
      </c>
      <c r="R6" s="100"/>
      <c r="S6" s="115">
        <v>583111.65699999989</v>
      </c>
      <c r="T6" s="147">
        <v>603436.80700000026</v>
      </c>
      <c r="U6" s="112">
        <v>928640.39400000032</v>
      </c>
      <c r="V6" s="147">
        <v>959288.43800000055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87">
        <f>(P6-O6)/O6</f>
        <v>8.1480780433982658E-2</v>
      </c>
      <c r="Q7" s="278">
        <f>(Q6-P6)/P6</f>
        <v>1.3854787929178226E-2</v>
      </c>
      <c r="S7" s="118"/>
      <c r="T7" s="278">
        <f>(T6-S6)/S6</f>
        <v>3.4856360280241104E-2</v>
      </c>
      <c r="V7" s="278">
        <f>(V6-U6)/U6</f>
        <v>3.300313468810858E-2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47">
        <v>197368.76900000003</v>
      </c>
      <c r="R8" s="100"/>
      <c r="S8" s="115">
        <v>127103.21500000003</v>
      </c>
      <c r="T8" s="147">
        <v>136672.73499999999</v>
      </c>
      <c r="U8" s="112">
        <v>186842.61700000006</v>
      </c>
      <c r="V8" s="147">
        <v>214913.19500000001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1">
        <f t="shared" si="1"/>
        <v>0.17665758744211613</v>
      </c>
      <c r="R9" s="10"/>
      <c r="S9" s="116"/>
      <c r="T9" s="281">
        <f>(T8-S8)/S8</f>
        <v>7.5289362271441826E-2</v>
      </c>
      <c r="U9" s="299"/>
      <c r="V9" s="281">
        <f>(V8-U8)/U8</f>
        <v>0.15023648485933988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282">
        <f>(P6-P8)</f>
        <v>758215.88700000022</v>
      </c>
      <c r="Q10" s="140">
        <f>(Q6-Q8)</f>
        <v>741412.78799999971</v>
      </c>
      <c r="S10" s="117">
        <f>S6-S8</f>
        <v>456008.44199999986</v>
      </c>
      <c r="T10" s="140">
        <f>T6-T8</f>
        <v>466764.07200000028</v>
      </c>
      <c r="U10" s="119">
        <f>U6-U8</f>
        <v>741797.77700000023</v>
      </c>
      <c r="V10" s="140">
        <f>V6-V8</f>
        <v>744375.24300000048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9">
        <f t="shared" ref="C11:Q11" si="3">(C10-B10)/B10</f>
        <v>-6.9691981183973503E-2</v>
      </c>
      <c r="D11" s="279">
        <f t="shared" si="3"/>
        <v>-6.1925390197789032E-2</v>
      </c>
      <c r="E11" s="279">
        <f t="shared" si="3"/>
        <v>0.12900124529442691</v>
      </c>
      <c r="F11" s="279">
        <f t="shared" si="3"/>
        <v>9.5481248872617649E-2</v>
      </c>
      <c r="G11" s="279">
        <f t="shared" si="3"/>
        <v>7.3268823590907375E-2</v>
      </c>
      <c r="H11" s="279">
        <f t="shared" si="3"/>
        <v>-3.0364536906909986E-2</v>
      </c>
      <c r="I11" s="279">
        <f t="shared" si="3"/>
        <v>4.5726535271722896E-3</v>
      </c>
      <c r="J11" s="279">
        <f t="shared" si="3"/>
        <v>2.9358308786875894E-2</v>
      </c>
      <c r="K11" s="279">
        <f t="shared" si="3"/>
        <v>-8.0738147744113774E-3</v>
      </c>
      <c r="L11" s="280">
        <f t="shared" si="3"/>
        <v>4.4074177807781237E-2</v>
      </c>
      <c r="M11" s="279">
        <f t="shared" si="3"/>
        <v>7.4580998979543013E-3</v>
      </c>
      <c r="N11" s="279">
        <f t="shared" si="3"/>
        <v>7.093264013285863E-3</v>
      </c>
      <c r="O11" s="279">
        <f t="shared" si="3"/>
        <v>6.1121700600131258E-2</v>
      </c>
      <c r="P11" s="288">
        <f t="shared" si="3"/>
        <v>9.8967189172580669E-2</v>
      </c>
      <c r="Q11" s="281">
        <f t="shared" si="3"/>
        <v>-2.2161364972824036E-2</v>
      </c>
      <c r="R11" s="10"/>
      <c r="S11" s="116"/>
      <c r="T11" s="281">
        <f>(T10-S10)/S10</f>
        <v>2.3586471234671606E-2</v>
      </c>
      <c r="U11" s="299"/>
      <c r="V11" s="281">
        <f>(V10-U10)/U10</f>
        <v>3.4746208197389177E-3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T12" si="4">(C6/C8)</f>
        <v>7.1670824030294336</v>
      </c>
      <c r="D12" s="284">
        <f t="shared" si="4"/>
        <v>6.8776220200097287</v>
      </c>
      <c r="E12" s="284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4.587701868910238</v>
      </c>
      <c r="T12" s="285">
        <f t="shared" si="4"/>
        <v>4.415195225294938</v>
      </c>
      <c r="U12" s="103">
        <f>U6/U8</f>
        <v>4.9701744115476609</v>
      </c>
      <c r="V12" s="285">
        <f>V6/V8</f>
        <v>4.4636088444918451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12" t="s">
        <v>2</v>
      </c>
      <c r="B14" s="314">
        <v>2007</v>
      </c>
      <c r="C14" s="310">
        <v>2008</v>
      </c>
      <c r="D14" s="310">
        <v>2009</v>
      </c>
      <c r="E14" s="310">
        <v>2010</v>
      </c>
      <c r="F14" s="310">
        <v>2011</v>
      </c>
      <c r="G14" s="310">
        <v>2012</v>
      </c>
      <c r="H14" s="310">
        <v>2013</v>
      </c>
      <c r="I14" s="310">
        <v>2014</v>
      </c>
      <c r="J14" s="310">
        <v>2015</v>
      </c>
      <c r="K14" s="320">
        <v>2016</v>
      </c>
      <c r="L14" s="322">
        <v>2017</v>
      </c>
      <c r="M14" s="310">
        <v>2018</v>
      </c>
      <c r="N14" s="310">
        <v>2019</v>
      </c>
      <c r="O14" s="316">
        <v>2020</v>
      </c>
      <c r="P14" s="310">
        <v>2021</v>
      </c>
      <c r="Q14" s="326">
        <v>2022</v>
      </c>
      <c r="R14" s="128" t="s">
        <v>49</v>
      </c>
      <c r="S14" s="318" t="str">
        <f>S3</f>
        <v>jan-ago</v>
      </c>
      <c r="T14" s="319"/>
      <c r="U14" s="324" t="s">
        <v>147</v>
      </c>
      <c r="V14" s="325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13"/>
      <c r="B15" s="315"/>
      <c r="C15" s="311"/>
      <c r="D15" s="311"/>
      <c r="E15" s="311"/>
      <c r="F15" s="311"/>
      <c r="G15" s="311"/>
      <c r="H15" s="311"/>
      <c r="I15" s="311"/>
      <c r="J15" s="311"/>
      <c r="K15" s="321"/>
      <c r="L15" s="323"/>
      <c r="M15" s="311"/>
      <c r="N15" s="311"/>
      <c r="O15" s="317"/>
      <c r="P15" s="311"/>
      <c r="Q15" s="327"/>
      <c r="R15" s="129" t="str">
        <f>R4</f>
        <v>2007/2022</v>
      </c>
      <c r="S15" s="127">
        <f>S4</f>
        <v>2022</v>
      </c>
      <c r="T15" s="264">
        <f>T4</f>
        <v>2023</v>
      </c>
      <c r="U15" s="300" t="str">
        <f>U4</f>
        <v>set 2021 a ago 2022</v>
      </c>
      <c r="V15" s="298" t="str">
        <f>V4</f>
        <v>set 22 a ago 2023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Q16" s="301"/>
      <c r="R16" s="286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147">
        <v>417555.74200000014</v>
      </c>
      <c r="R17" s="100"/>
      <c r="S17" s="115">
        <v>261281.61300000013</v>
      </c>
      <c r="T17" s="147">
        <v>256566.42</v>
      </c>
      <c r="U17" s="112">
        <v>420327.03100000019</v>
      </c>
      <c r="V17" s="147">
        <v>413451.29700000014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5"/>
      <c r="C18" s="276">
        <f t="shared" ref="C18:Q18" si="5">(C17-B17)/B17</f>
        <v>-5.4332489679479568E-2</v>
      </c>
      <c r="D18" s="276">
        <f t="shared" si="5"/>
        <v>-7.2127077537654183E-2</v>
      </c>
      <c r="E18" s="276">
        <f t="shared" si="5"/>
        <v>0.12182444539758823</v>
      </c>
      <c r="F18" s="276">
        <f t="shared" si="5"/>
        <v>1.2510259696368252E-2</v>
      </c>
      <c r="G18" s="276">
        <f t="shared" si="5"/>
        <v>3.8557547808706294E-2</v>
      </c>
      <c r="H18" s="276">
        <f t="shared" si="5"/>
        <v>3.7801022123911316E-3</v>
      </c>
      <c r="I18" s="276">
        <f t="shared" si="5"/>
        <v>-1.5821591729182263E-3</v>
      </c>
      <c r="J18" s="276">
        <f t="shared" si="5"/>
        <v>3.6697642720653331E-2</v>
      </c>
      <c r="K18" s="287">
        <f t="shared" si="5"/>
        <v>2.2227281971553901E-2</v>
      </c>
      <c r="L18" s="277">
        <f t="shared" si="5"/>
        <v>2.5737437820711511E-2</v>
      </c>
      <c r="M18" s="276">
        <f t="shared" si="5"/>
        <v>2.6759932780496109E-2</v>
      </c>
      <c r="N18" s="276">
        <f t="shared" si="5"/>
        <v>1.6024959109884815E-3</v>
      </c>
      <c r="O18" s="276">
        <f t="shared" si="5"/>
        <v>-0.13403340389423476</v>
      </c>
      <c r="P18" s="276">
        <f t="shared" si="5"/>
        <v>8.6341308222622926E-2</v>
      </c>
      <c r="Q18" s="278">
        <f t="shared" si="5"/>
        <v>-2.4331024726581253E-2</v>
      </c>
      <c r="S18" s="118"/>
      <c r="T18" s="278"/>
      <c r="V18" s="278">
        <f>(V17-U17)/U17</f>
        <v>-1.635805811404038E-2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147">
        <v>194581.12000000002</v>
      </c>
      <c r="R19" s="100"/>
      <c r="S19" s="115">
        <v>125387.587</v>
      </c>
      <c r="T19" s="147">
        <v>134934.59099999999</v>
      </c>
      <c r="U19" s="112">
        <v>184443.41</v>
      </c>
      <c r="V19" s="147">
        <v>212125.51899999997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9">
        <f t="shared" ref="C20:Q20" si="6">(C19-B19)/B19</f>
        <v>0.27026566048919176</v>
      </c>
      <c r="D20" s="279">
        <f t="shared" si="6"/>
        <v>-2.4010145087149853E-2</v>
      </c>
      <c r="E20" s="279">
        <f t="shared" si="6"/>
        <v>0.14006023199087436</v>
      </c>
      <c r="F20" s="279">
        <f t="shared" si="6"/>
        <v>-8.8603238264779852E-2</v>
      </c>
      <c r="G20" s="279">
        <f t="shared" si="6"/>
        <v>5.702380925842114E-2</v>
      </c>
      <c r="H20" s="279">
        <f t="shared" si="6"/>
        <v>0.42203841205856046</v>
      </c>
      <c r="I20" s="279">
        <f t="shared" si="6"/>
        <v>2.2864466924753087E-2</v>
      </c>
      <c r="J20" s="279">
        <f t="shared" si="6"/>
        <v>-6.9050989193828793E-2</v>
      </c>
      <c r="K20" s="288">
        <f t="shared" si="6"/>
        <v>-5.6265682741884385E-2</v>
      </c>
      <c r="L20" s="280">
        <f t="shared" si="6"/>
        <v>0.24855590020796675</v>
      </c>
      <c r="M20" s="279">
        <f t="shared" si="6"/>
        <v>0.12649303974249151</v>
      </c>
      <c r="N20" s="279">
        <f t="shared" si="6"/>
        <v>9.3478917261994809E-2</v>
      </c>
      <c r="O20" s="279">
        <f t="shared" si="6"/>
        <v>-2.0256048630349952E-2</v>
      </c>
      <c r="P20" s="279">
        <f t="shared" si="6"/>
        <v>6.002496321448187E-3</v>
      </c>
      <c r="Q20" s="281">
        <f t="shared" si="6"/>
        <v>0.17690350389761311</v>
      </c>
      <c r="R20" s="10"/>
      <c r="S20" s="116"/>
      <c r="T20" s="281">
        <f>(T19-S19)/S19</f>
        <v>7.6139945176550747E-2</v>
      </c>
      <c r="U20" s="299"/>
      <c r="V20" s="281">
        <f>(V19-U19)/U19</f>
        <v>0.15008456523331448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2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140">
        <f t="shared" ref="Q21" si="8">Q17-Q19</f>
        <v>222974.62200000012</v>
      </c>
      <c r="S21" s="117">
        <f>S17-S19</f>
        <v>135894.02600000013</v>
      </c>
      <c r="T21" s="140">
        <f>T17-T19</f>
        <v>121631.82900000003</v>
      </c>
      <c r="U21" s="119">
        <f>U17-U19</f>
        <v>235883.62100000019</v>
      </c>
      <c r="V21" s="140">
        <f>V17-V19</f>
        <v>201325.77800000017</v>
      </c>
    </row>
    <row r="22" spans="1:36" ht="27.75" customHeight="1" thickBot="1" x14ac:dyDescent="0.3">
      <c r="A22" s="113" t="s">
        <v>54</v>
      </c>
      <c r="B22" s="116"/>
      <c r="C22" s="279">
        <f t="shared" ref="C22:Q22" si="9">(C21-B21)/B21</f>
        <v>-0.11605990664243518</v>
      </c>
      <c r="D22" s="279">
        <f t="shared" si="9"/>
        <v>-8.5276349890891168E-2</v>
      </c>
      <c r="E22" s="279">
        <f t="shared" si="9"/>
        <v>0.1165072369632576</v>
      </c>
      <c r="F22" s="279">
        <f t="shared" si="9"/>
        <v>4.261497835533698E-2</v>
      </c>
      <c r="G22" s="279">
        <f t="shared" si="9"/>
        <v>3.3751501627664215E-2</v>
      </c>
      <c r="H22" s="279">
        <f t="shared" si="9"/>
        <v>-0.10752681486702027</v>
      </c>
      <c r="I22" s="279">
        <f t="shared" si="9"/>
        <v>-1.1948193852351347E-2</v>
      </c>
      <c r="J22" s="279">
        <f t="shared" si="9"/>
        <v>8.3117827023432511E-2</v>
      </c>
      <c r="K22" s="288">
        <f t="shared" si="9"/>
        <v>5.1842369912734339E-2</v>
      </c>
      <c r="L22" s="280">
        <f t="shared" si="9"/>
        <v>-4.9690555415814887E-2</v>
      </c>
      <c r="M22" s="279">
        <f t="shared" si="9"/>
        <v>-1.7597221367526766E-2</v>
      </c>
      <c r="N22" s="279">
        <f t="shared" si="9"/>
        <v>-4.5253732451977856E-2</v>
      </c>
      <c r="O22" s="279">
        <f t="shared" si="9"/>
        <v>-0.20049052687338559</v>
      </c>
      <c r="P22" s="279">
        <f t="shared" si="9"/>
        <v>0.14384557676441376</v>
      </c>
      <c r="Q22" s="281">
        <f t="shared" si="9"/>
        <v>-0.15101125401742485</v>
      </c>
      <c r="R22" s="10"/>
      <c r="S22" s="116"/>
      <c r="T22" s="281">
        <f>(T21-S21)/S21</f>
        <v>-0.10495087547115639</v>
      </c>
      <c r="U22" s="299"/>
      <c r="V22" s="281">
        <f>(V21-U21)/U21</f>
        <v>-0.14650378374512063</v>
      </c>
    </row>
    <row r="23" spans="1:36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2.0837916994127985</v>
      </c>
      <c r="T23" s="285">
        <f>(T17/T19)</f>
        <v>1.9014132558492731</v>
      </c>
      <c r="U23" s="103">
        <f>U17/U19</f>
        <v>2.2788942744010221</v>
      </c>
      <c r="V23" s="285">
        <f>V17/V19</f>
        <v>1.9490879689963196</v>
      </c>
    </row>
    <row r="24" spans="1:36" ht="30" customHeight="1" thickBot="1" x14ac:dyDescent="0.3"/>
    <row r="25" spans="1:36" ht="22.5" customHeight="1" x14ac:dyDescent="0.25">
      <c r="A25" s="312" t="s">
        <v>15</v>
      </c>
      <c r="B25" s="314">
        <v>2007</v>
      </c>
      <c r="C25" s="310">
        <v>2008</v>
      </c>
      <c r="D25" s="310">
        <v>2009</v>
      </c>
      <c r="E25" s="310">
        <v>2010</v>
      </c>
      <c r="F25" s="310">
        <v>2011</v>
      </c>
      <c r="G25" s="310">
        <v>2012</v>
      </c>
      <c r="H25" s="310">
        <v>2013</v>
      </c>
      <c r="I25" s="310">
        <v>2014</v>
      </c>
      <c r="J25" s="310">
        <v>2015</v>
      </c>
      <c r="K25" s="320">
        <v>2016</v>
      </c>
      <c r="L25" s="322">
        <v>2017</v>
      </c>
      <c r="M25" s="310">
        <v>2018</v>
      </c>
      <c r="N25" s="310">
        <v>2019</v>
      </c>
      <c r="O25" s="316">
        <v>2020</v>
      </c>
      <c r="P25" s="310">
        <v>2021</v>
      </c>
      <c r="Q25" s="326">
        <v>2022</v>
      </c>
      <c r="R25" s="128" t="s">
        <v>49</v>
      </c>
      <c r="S25" s="318" t="str">
        <f>S14</f>
        <v>jan-ago</v>
      </c>
      <c r="T25" s="319"/>
      <c r="U25" s="324" t="s">
        <v>147</v>
      </c>
      <c r="V25" s="325"/>
    </row>
    <row r="26" spans="1:36" ht="31.5" customHeight="1" thickBot="1" x14ac:dyDescent="0.3">
      <c r="A26" s="313"/>
      <c r="B26" s="315"/>
      <c r="C26" s="311"/>
      <c r="D26" s="311"/>
      <c r="E26" s="311"/>
      <c r="F26" s="311"/>
      <c r="G26" s="311"/>
      <c r="H26" s="311"/>
      <c r="I26" s="311"/>
      <c r="J26" s="311"/>
      <c r="K26" s="321"/>
      <c r="L26" s="323"/>
      <c r="M26" s="311"/>
      <c r="N26" s="311"/>
      <c r="O26" s="317"/>
      <c r="P26" s="311"/>
      <c r="Q26" s="327"/>
      <c r="R26" s="129" t="str">
        <f>R4</f>
        <v>2007/2022</v>
      </c>
      <c r="S26" s="127">
        <f>S4</f>
        <v>2022</v>
      </c>
      <c r="T26" s="264">
        <f>T4</f>
        <v>2023</v>
      </c>
      <c r="U26" s="300" t="str">
        <f>U4</f>
        <v>set 2021 a ago 2022</v>
      </c>
      <c r="V26" s="298" t="str">
        <f>V4</f>
        <v>set 22 a ago 2023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Q27" s="301"/>
      <c r="R27" s="286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12">
        <v>497984.02100000018</v>
      </c>
      <c r="Q28" s="147">
        <v>521225.81500000018</v>
      </c>
      <c r="R28" s="100"/>
      <c r="S28" s="115">
        <v>321830.04400000005</v>
      </c>
      <c r="T28" s="147">
        <v>346870.38700000016</v>
      </c>
      <c r="U28" s="112">
        <v>508313.36300000019</v>
      </c>
      <c r="V28" s="147">
        <v>545837.14100000029</v>
      </c>
    </row>
    <row r="29" spans="1:36" ht="27.75" customHeight="1" thickBot="1" x14ac:dyDescent="0.3">
      <c r="A29" s="114" t="s">
        <v>54</v>
      </c>
      <c r="B29" s="275"/>
      <c r="C29" s="276">
        <f t="shared" ref="C29:Q29" si="10">(C28-B28)/B28</f>
        <v>6.3491251811589565E-3</v>
      </c>
      <c r="D29" s="276">
        <f t="shared" si="10"/>
        <v>-2.5351041341628616E-2</v>
      </c>
      <c r="E29" s="276">
        <f t="shared" si="10"/>
        <v>0.14232124040801208</v>
      </c>
      <c r="F29" s="276">
        <f t="shared" si="10"/>
        <v>0.16522017339726491</v>
      </c>
      <c r="G29" s="276">
        <f t="shared" si="10"/>
        <v>0.11849348127885141</v>
      </c>
      <c r="H29" s="276">
        <f t="shared" si="10"/>
        <v>5.296421056115299E-2</v>
      </c>
      <c r="I29" s="276">
        <f t="shared" si="10"/>
        <v>1.9591998746035993E-2</v>
      </c>
      <c r="J29" s="276">
        <f t="shared" si="10"/>
        <v>-1.7803184510057374E-2</v>
      </c>
      <c r="K29" s="287">
        <f t="shared" si="10"/>
        <v>-6.6755691727534677E-2</v>
      </c>
      <c r="L29" s="277">
        <f t="shared" si="10"/>
        <v>0.14679340175955716</v>
      </c>
      <c r="M29" s="276">
        <f t="shared" si="10"/>
        <v>3.1169571012153018E-2</v>
      </c>
      <c r="N29" s="276">
        <f t="shared" si="10"/>
        <v>5.2964042161944717E-2</v>
      </c>
      <c r="O29" s="276">
        <f t="shared" si="10"/>
        <v>0.26823197519276548</v>
      </c>
      <c r="P29" s="287">
        <f t="shared" si="10"/>
        <v>7.7338249378292354E-2</v>
      </c>
      <c r="Q29" s="278">
        <f t="shared" si="10"/>
        <v>4.6671766602727975E-2</v>
      </c>
      <c r="S29" s="118"/>
      <c r="T29" s="278">
        <f>(T28-S28)/S28</f>
        <v>7.7806107499398369E-2</v>
      </c>
      <c r="V29" s="278">
        <f>(V28-U28)/U28</f>
        <v>7.3820168288591878E-2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12">
        <v>2403.679000000001</v>
      </c>
      <c r="Q30" s="147">
        <v>2787.6490000000008</v>
      </c>
      <c r="R30" s="100"/>
      <c r="S30" s="115">
        <v>1715.6280000000002</v>
      </c>
      <c r="T30" s="147">
        <v>1738.1439999999996</v>
      </c>
      <c r="U30" s="112">
        <v>2399.2070000000003</v>
      </c>
      <c r="V30" s="147">
        <v>2787.6759999999995</v>
      </c>
    </row>
    <row r="31" spans="1:36" ht="27.75" customHeight="1" thickBot="1" x14ac:dyDescent="0.3">
      <c r="A31" s="113" t="s">
        <v>54</v>
      </c>
      <c r="B31" s="116"/>
      <c r="C31" s="279">
        <f t="shared" ref="C31:Q31" si="11">(C30-B30)/B30</f>
        <v>0.28740195099069604</v>
      </c>
      <c r="D31" s="279">
        <f t="shared" si="11"/>
        <v>0.87424480625071677</v>
      </c>
      <c r="E31" s="279">
        <f t="shared" si="11"/>
        <v>-0.35240240164564085</v>
      </c>
      <c r="F31" s="279">
        <f t="shared" si="11"/>
        <v>0.30120319844880566</v>
      </c>
      <c r="G31" s="279">
        <f t="shared" si="11"/>
        <v>-0.12612648022085726</v>
      </c>
      <c r="H31" s="279">
        <f t="shared" si="11"/>
        <v>7.1660651760911652E-3</v>
      </c>
      <c r="I31" s="279">
        <f t="shared" si="11"/>
        <v>-1.9460888913914301E-2</v>
      </c>
      <c r="J31" s="279">
        <f t="shared" si="11"/>
        <v>0.17146393140729888</v>
      </c>
      <c r="K31" s="288">
        <f t="shared" si="11"/>
        <v>-5.2106064729437615E-2</v>
      </c>
      <c r="L31" s="280">
        <f t="shared" si="11"/>
        <v>-8.4124648923364909E-2</v>
      </c>
      <c r="M31" s="279">
        <f t="shared" si="11"/>
        <v>0.28764018691588777</v>
      </c>
      <c r="N31" s="279">
        <f t="shared" si="11"/>
        <v>0.10676256403742751</v>
      </c>
      <c r="O31" s="279">
        <f t="shared" si="11"/>
        <v>0.30345145589616501</v>
      </c>
      <c r="P31" s="288">
        <f t="shared" si="11"/>
        <v>0.25973041103931305</v>
      </c>
      <c r="Q31" s="281">
        <f t="shared" si="11"/>
        <v>0.15974262786337096</v>
      </c>
      <c r="R31" s="10"/>
      <c r="S31" s="116"/>
      <c r="T31" s="281">
        <f>(T30-S30)/S30</f>
        <v>1.3124057196548081E-2</v>
      </c>
      <c r="U31" s="299"/>
      <c r="V31" s="281">
        <f>(V30-U30)/U30</f>
        <v>0.16191558294052955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P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2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274">
        <f t="shared" si="12"/>
        <v>495580.34200000018</v>
      </c>
      <c r="Q32" s="140">
        <f t="shared" ref="Q32" si="13">(Q28-Q30)</f>
        <v>518438.1660000002</v>
      </c>
      <c r="S32" s="117">
        <f>S28-S30</f>
        <v>320114.41600000003</v>
      </c>
      <c r="T32" s="140">
        <f>T28-T30</f>
        <v>345132.24300000019</v>
      </c>
      <c r="U32" s="119">
        <f>U28-U30</f>
        <v>505914.15600000019</v>
      </c>
      <c r="V32" s="140">
        <f>V28-V30</f>
        <v>543049.46500000032</v>
      </c>
    </row>
    <row r="33" spans="1:22" ht="27.75" customHeight="1" thickBot="1" x14ac:dyDescent="0.3">
      <c r="A33" s="113" t="s">
        <v>54</v>
      </c>
      <c r="B33" s="116"/>
      <c r="C33" s="279">
        <f t="shared" ref="C33:Q33" si="14">(C32-B32)/B32</f>
        <v>5.5526611102788507E-3</v>
      </c>
      <c r="D33" s="279">
        <f t="shared" si="14"/>
        <v>-2.8614927619427914E-2</v>
      </c>
      <c r="E33" s="279">
        <f t="shared" si="14"/>
        <v>0.14578450068944299</v>
      </c>
      <c r="F33" s="279">
        <f t="shared" si="14"/>
        <v>0.16468213973091064</v>
      </c>
      <c r="G33" s="279">
        <f t="shared" si="14"/>
        <v>0.11957480157177182</v>
      </c>
      <c r="H33" s="279">
        <f t="shared" si="14"/>
        <v>5.3122228290059179E-2</v>
      </c>
      <c r="I33" s="279">
        <f t="shared" si="14"/>
        <v>1.972086327223908E-2</v>
      </c>
      <c r="J33" s="279">
        <f t="shared" si="14"/>
        <v>-1.840372045864307E-2</v>
      </c>
      <c r="K33" s="288">
        <f t="shared" si="14"/>
        <v>-6.6811165337708145E-2</v>
      </c>
      <c r="L33" s="280">
        <f t="shared" si="14"/>
        <v>0.14768159600819714</v>
      </c>
      <c r="M33" s="279">
        <f t="shared" si="14"/>
        <v>3.038233918806384E-2</v>
      </c>
      <c r="N33" s="279">
        <f t="shared" si="14"/>
        <v>5.2757679326149283E-2</v>
      </c>
      <c r="O33" s="279">
        <f t="shared" si="14"/>
        <v>0.26808994844751732</v>
      </c>
      <c r="P33" s="280">
        <f t="shared" si="14"/>
        <v>7.6582220894047232E-2</v>
      </c>
      <c r="Q33" s="281">
        <f t="shared" si="14"/>
        <v>4.6123346837675848E-2</v>
      </c>
      <c r="R33" s="10"/>
      <c r="S33" s="116"/>
      <c r="T33" s="281">
        <f>(T32-S32)/S32</f>
        <v>7.8152765853569561E-2</v>
      </c>
      <c r="U33" s="299"/>
      <c r="V33" s="281">
        <f>(V32-U32)/U32</f>
        <v>7.3402391610485215E-2</v>
      </c>
    </row>
    <row r="34" spans="1:22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187.58731146845355</v>
      </c>
      <c r="T34" s="285">
        <f>(T28/T30)</f>
        <v>199.56366503580847</v>
      </c>
    </row>
    <row r="36" spans="1:22" x14ac:dyDescent="0.25">
      <c r="A36" s="3" t="s">
        <v>70</v>
      </c>
    </row>
  </sheetData>
  <mergeCells count="57">
    <mergeCell ref="U3:V3"/>
    <mergeCell ref="U14:V14"/>
    <mergeCell ref="U25:V25"/>
    <mergeCell ref="Q3:Q4"/>
    <mergeCell ref="Q14:Q15"/>
    <mergeCell ref="Q25:Q26"/>
    <mergeCell ref="S25:T2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M14:M15"/>
    <mergeCell ref="N14:N15"/>
    <mergeCell ref="O14:O15"/>
    <mergeCell ref="P14:P15"/>
    <mergeCell ref="F14:F15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conditionalFormatting sqref="B12:Q12">
    <cfRule type="cellIs" dxfId="15" priority="85" operator="lessThan">
      <formula>0</formula>
    </cfRule>
    <cfRule type="cellIs" dxfId="14" priority="84" operator="greaterThan">
      <formula>0</formula>
    </cfRule>
  </conditionalFormatting>
  <conditionalFormatting sqref="B23:Q23">
    <cfRule type="cellIs" dxfId="13" priority="81" operator="lessThan">
      <formula>0</formula>
    </cfRule>
    <cfRule type="cellIs" dxfId="12" priority="80" operator="greaterThan">
      <formula>0</formula>
    </cfRule>
  </conditionalFormatting>
  <conditionalFormatting sqref="B34:Q34">
    <cfRule type="cellIs" dxfId="11" priority="77" operator="lessThan">
      <formula>0</formula>
    </cfRule>
    <cfRule type="cellIs" dxfId="10" priority="76" operator="greaterThan">
      <formula>0</formula>
    </cfRule>
  </conditionalFormatting>
  <conditionalFormatting sqref="S34:T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S12:V12">
    <cfRule type="cellIs" dxfId="7" priority="19" operator="lessThan">
      <formula>0</formula>
    </cfRule>
    <cfRule type="cellIs" dxfId="6" priority="18" operator="greaterThan">
      <formula>0</formula>
    </cfRule>
  </conditionalFormatting>
  <conditionalFormatting sqref="S23:V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topLeftCell="AC2" workbookViewId="0">
      <selection activeCell="AV13" sqref="AV13:AW14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3" t="s">
        <v>3</v>
      </c>
      <c r="B4" s="335" t="s">
        <v>72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/>
      <c r="P4" s="338" t="s">
        <v>148</v>
      </c>
      <c r="R4" s="336" t="s">
        <v>3</v>
      </c>
      <c r="S4" s="328" t="s">
        <v>72</v>
      </c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30"/>
      <c r="AG4" s="331" t="s">
        <v>148</v>
      </c>
      <c r="AI4" s="328" t="s">
        <v>72</v>
      </c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30"/>
      <c r="AW4" s="331" t="s">
        <v>148</v>
      </c>
    </row>
    <row r="5" spans="1:52" ht="20.100000000000001" customHeight="1" thickBot="1" x14ac:dyDescent="0.3">
      <c r="A5" s="334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9"/>
      <c r="R5" s="337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2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32"/>
      <c r="AZ5" s="290"/>
    </row>
    <row r="6" spans="1:52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2"/>
      <c r="R6" s="291"/>
      <c r="S6" s="293">
        <v>2010</v>
      </c>
      <c r="T6" s="293">
        <v>2011</v>
      </c>
      <c r="U6" s="293">
        <v>2012</v>
      </c>
      <c r="V6" s="293"/>
      <c r="W6" s="293"/>
      <c r="X6" s="293"/>
      <c r="Y6" s="293"/>
      <c r="Z6" s="293"/>
      <c r="AA6" s="290"/>
      <c r="AB6" s="290"/>
      <c r="AC6" s="290"/>
      <c r="AD6" s="290"/>
      <c r="AE6" s="290"/>
      <c r="AF6" s="293"/>
      <c r="AG6" s="294"/>
      <c r="AI6" s="293"/>
      <c r="AJ6" s="293"/>
      <c r="AK6" s="293"/>
      <c r="AL6" s="293"/>
      <c r="AM6" s="293"/>
      <c r="AN6" s="293"/>
      <c r="AO6" s="293"/>
      <c r="AP6" s="293"/>
      <c r="AQ6" s="290"/>
      <c r="AR6" s="290"/>
      <c r="AS6" s="290"/>
      <c r="AT6" s="290"/>
      <c r="AU6" s="290"/>
      <c r="AV6" s="293"/>
      <c r="AW6" s="292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227139.86999999991</v>
      </c>
      <c r="O7" s="112">
        <v>238037.11999999985</v>
      </c>
      <c r="P7" s="61">
        <f>IF(O7="","",(O7-N7)/N7)</f>
        <v>4.7975945394350829E-2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153">
        <v>63073.409999999996</v>
      </c>
      <c r="AF7" s="112">
        <v>63035.427000000032</v>
      </c>
      <c r="AG7" s="61">
        <f>IF(AF7="","",(AF7-AE7)/AE7)</f>
        <v>-6.0220305196696669E-4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ref="AT7:AT19" si="11">(AD7/M7)*10</f>
        <v>2.6250215536517025</v>
      </c>
      <c r="AU7" s="156">
        <f t="shared" ref="AU7:AU22" si="12">(AE7/N7)*10</f>
        <v>2.7768533106935394</v>
      </c>
      <c r="AV7" s="156">
        <f>(AF7/O7)*10</f>
        <v>2.6481343329981506</v>
      </c>
      <c r="AW7" s="61">
        <f t="shared" ref="AW7:AW8" si="13">IF(AV7="","",(AV7-AU7)/AU7)</f>
        <v>-4.6354259045552626E-2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245888.12999999983</v>
      </c>
      <c r="O8" s="119">
        <v>229347.3100000002</v>
      </c>
      <c r="P8" s="52">
        <f t="shared" ref="P8:P23" si="14">IF(O8="","",(O8-N8)/N8)</f>
        <v>-6.7269696995945427E-2</v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154">
        <v>68116.977000000028</v>
      </c>
      <c r="AF8" s="119">
        <v>65965.965999999913</v>
      </c>
      <c r="AG8" s="52">
        <f t="shared" ref="AG8:AG23" si="15">IF(AF8="","",(AF8-AE8)/AE8)</f>
        <v>-3.1578192320544617E-2</v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1"/>
        <v>2.6173670765159578</v>
      </c>
      <c r="AU8" s="157">
        <f t="shared" si="12"/>
        <v>2.7702425895873901</v>
      </c>
      <c r="AV8" s="157">
        <f t="shared" ref="AV8" si="16">(AF8/O8)*10</f>
        <v>2.8762476438027482</v>
      </c>
      <c r="AW8" s="52">
        <f t="shared" si="13"/>
        <v>3.8265621434672582E-2</v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282540.75999999983</v>
      </c>
      <c r="O9" s="119">
        <v>291533.7800000002</v>
      </c>
      <c r="P9" s="52">
        <f t="shared" si="14"/>
        <v>3.1829106710126967E-2</v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154">
        <v>80072.687000000005</v>
      </c>
      <c r="AF9" s="119">
        <v>82953.654999999882</v>
      </c>
      <c r="AG9" s="52">
        <f t="shared" si="15"/>
        <v>3.5979409558216484E-2</v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1"/>
        <v>2.7675430112669441</v>
      </c>
      <c r="AU9" s="157">
        <f t="shared" si="12"/>
        <v>2.8340224964355603</v>
      </c>
      <c r="AV9" s="157">
        <f t="shared" ref="AV9" si="17">(AF9/O9)*10</f>
        <v>2.8454217209408745</v>
      </c>
      <c r="AW9" s="52">
        <f t="shared" ref="AW9" si="18">IF(AV9="","",(AV9-AU9)/AU9)</f>
        <v>4.0222773530031756E-3</v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262360.58</v>
      </c>
      <c r="O10" s="119">
        <v>241944.08000000019</v>
      </c>
      <c r="P10" s="52">
        <f t="shared" si="14"/>
        <v>-7.781847410155833E-2</v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154">
        <v>72456.435999999929</v>
      </c>
      <c r="AF10" s="119">
        <v>68809.887000000133</v>
      </c>
      <c r="AG10" s="52">
        <f t="shared" si="15"/>
        <v>-5.032746849430738E-2</v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1"/>
        <v>2.6847863200621807</v>
      </c>
      <c r="AU10" s="157">
        <f t="shared" si="12"/>
        <v>2.7617119919463482</v>
      </c>
      <c r="AV10" s="157">
        <f>(AF10/O10)*10</f>
        <v>2.8440409453291879</v>
      </c>
      <c r="AW10" s="52">
        <f>IF(AV10="","",(AV10-AU10)/AU10)</f>
        <v>2.9810839661386077E-2</v>
      </c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276301.92000000045</v>
      </c>
      <c r="O11" s="119">
        <v>283542.48999999987</v>
      </c>
      <c r="P11" s="52">
        <f t="shared" si="14"/>
        <v>2.620528297450634E-2</v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154">
        <v>76795.081999999966</v>
      </c>
      <c r="AF11" s="119">
        <v>80999.689000000129</v>
      </c>
      <c r="AG11" s="52">
        <f t="shared" si="15"/>
        <v>5.4750993038853266E-2</v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1"/>
        <v>2.6771552456955945</v>
      </c>
      <c r="AU11" s="157">
        <f t="shared" si="12"/>
        <v>2.7793900961672597</v>
      </c>
      <c r="AV11" s="157">
        <f>(AF11/O11)*10</f>
        <v>2.8567037342445629</v>
      </c>
      <c r="AW11" s="52">
        <f>IF(AV11="","",(AV11-AU11)/AU11)</f>
        <v>2.7816763895042156E-2</v>
      </c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254653.78999999986</v>
      </c>
      <c r="O12" s="119">
        <v>304145.73999999941</v>
      </c>
      <c r="P12" s="52">
        <f t="shared" si="14"/>
        <v>0.19434994468371969</v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154">
        <v>70242.042999999976</v>
      </c>
      <c r="AF12" s="119">
        <v>86162.1700000001</v>
      </c>
      <c r="AG12" s="52">
        <f t="shared" si="15"/>
        <v>0.22664669648062671</v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1"/>
        <v>2.6719132835338306</v>
      </c>
      <c r="AU12" s="157">
        <f t="shared" si="12"/>
        <v>2.7583348749688752</v>
      </c>
      <c r="AV12" s="157">
        <f>(AF12/O12)*10</f>
        <v>2.83292378186853</v>
      </c>
      <c r="AW12" s="52">
        <f>IF(AV12="","",(AV12-AU12)/AU12)</f>
        <v>2.7041280439343486E-2</v>
      </c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296026.53999999963</v>
      </c>
      <c r="O13" s="119">
        <v>297989.2799999998</v>
      </c>
      <c r="P13" s="52">
        <f t="shared" si="14"/>
        <v>6.6302838927893683E-3</v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154">
        <v>82133.286000000022</v>
      </c>
      <c r="AF13" s="119">
        <v>87068.144999999975</v>
      </c>
      <c r="AG13" s="52">
        <f t="shared" si="15"/>
        <v>6.008354517801652E-2</v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1"/>
        <v>2.892545599396791</v>
      </c>
      <c r="AU13" s="157">
        <f t="shared" si="12"/>
        <v>2.7745244058184824</v>
      </c>
      <c r="AV13" s="157">
        <f>(AF13/O13)*10</f>
        <v>2.9218549405535676</v>
      </c>
      <c r="AW13" s="52">
        <f>IF(AV13="","",(AV13-AU13)/AU13)</f>
        <v>5.3101185351304522E-2</v>
      </c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250505.70999999996</v>
      </c>
      <c r="O14" s="119">
        <v>263052.01999999944</v>
      </c>
      <c r="P14" s="52">
        <f t="shared" si="14"/>
        <v>5.0083928226623955E-2</v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154">
        <v>70221.736000000092</v>
      </c>
      <c r="AF14" s="119">
        <v>68441.868000000075</v>
      </c>
      <c r="AG14" s="52">
        <f t="shared" si="15"/>
        <v>-2.5346397018723866E-2</v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1"/>
        <v>2.6112707896412806</v>
      </c>
      <c r="AU14" s="157">
        <f t="shared" si="12"/>
        <v>2.8031990169006566</v>
      </c>
      <c r="AV14" s="157">
        <f>(AF14/O14)*10</f>
        <v>2.6018377657772866</v>
      </c>
      <c r="AW14" s="52">
        <f>IF(AV14="","",(AV14-AU14)/AU14)</f>
        <v>-7.1832663292670559E-2</v>
      </c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303137.79000000039</v>
      </c>
      <c r="O15" s="119"/>
      <c r="P15" s="52" t="str">
        <f t="shared" si="14"/>
        <v/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154">
        <v>91382.117999999813</v>
      </c>
      <c r="AF15" s="119"/>
      <c r="AG15" s="52" t="str">
        <f t="shared" si="15"/>
        <v/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1"/>
        <v>3.1714652057141453</v>
      </c>
      <c r="AU15" s="157">
        <f t="shared" si="12"/>
        <v>3.0145406153419438</v>
      </c>
      <c r="AV15" s="157"/>
      <c r="AW15" s="52"/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298545.54000000027</v>
      </c>
      <c r="O16" s="119"/>
      <c r="P16" s="52" t="str">
        <f t="shared" si="14"/>
        <v/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154">
        <v>94985.397999999841</v>
      </c>
      <c r="AF16" s="119"/>
      <c r="AG16" s="52" t="str">
        <f t="shared" si="15"/>
        <v/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1"/>
        <v>3.0799779092495196</v>
      </c>
      <c r="AU16" s="157">
        <f t="shared" si="12"/>
        <v>3.1816049906489896</v>
      </c>
      <c r="AV16" s="157"/>
      <c r="AW16" s="52"/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</v>
      </c>
      <c r="N17" s="154">
        <v>339529.76000000094</v>
      </c>
      <c r="O17" s="119"/>
      <c r="P17" s="52" t="str">
        <f t="shared" si="14"/>
        <v/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97861.878999999943</v>
      </c>
      <c r="AE17" s="154">
        <v>103988.54699999987</v>
      </c>
      <c r="AF17" s="119"/>
      <c r="AG17" s="52" t="str">
        <f t="shared" si="15"/>
        <v/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1"/>
        <v>3.0741948943082793</v>
      </c>
      <c r="AU17" s="157">
        <f t="shared" si="12"/>
        <v>3.0627226019892806</v>
      </c>
      <c r="AV17" s="157"/>
      <c r="AW17" s="52"/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216943.64999999976</v>
      </c>
      <c r="O18" s="119"/>
      <c r="P18" s="52" t="str">
        <f t="shared" si="14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154">
        <v>65495.567999999992</v>
      </c>
      <c r="AF18" s="119"/>
      <c r="AG18" s="52" t="str">
        <f t="shared" si="15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1"/>
        <v>2.8390637794244484</v>
      </c>
      <c r="AU18" s="157">
        <f t="shared" si="12"/>
        <v>3.0190129095735259</v>
      </c>
      <c r="AV18" s="157"/>
      <c r="AW18" s="52"/>
      <c r="AZ18" s="105"/>
    </row>
    <row r="19" spans="1:52" ht="20.100000000000001" customHeight="1" thickBot="1" x14ac:dyDescent="0.3">
      <c r="A19" s="201" t="s">
        <v>183</v>
      </c>
      <c r="B19" s="167">
        <f>SUM(B7:B14)</f>
        <v>1661693.5599999998</v>
      </c>
      <c r="C19" s="168">
        <f t="shared" ref="C19:O19" si="19">SUM(C7:C14)</f>
        <v>1919235.2400000002</v>
      </c>
      <c r="D19" s="168">
        <f t="shared" si="19"/>
        <v>2104126.7699999996</v>
      </c>
      <c r="E19" s="168">
        <f t="shared" si="19"/>
        <v>1963488.5999999996</v>
      </c>
      <c r="F19" s="168">
        <f t="shared" si="19"/>
        <v>1759179.2799999998</v>
      </c>
      <c r="G19" s="168">
        <f t="shared" si="19"/>
        <v>1797865.01</v>
      </c>
      <c r="H19" s="168">
        <f t="shared" si="19"/>
        <v>1760850.7099999995</v>
      </c>
      <c r="I19" s="168">
        <f t="shared" si="19"/>
        <v>1855216.8600000003</v>
      </c>
      <c r="J19" s="168">
        <f t="shared" si="19"/>
        <v>1970209.4699999997</v>
      </c>
      <c r="K19" s="168">
        <f t="shared" si="19"/>
        <v>1887961.1099999999</v>
      </c>
      <c r="L19" s="168">
        <f t="shared" si="19"/>
        <v>1981394.3799999992</v>
      </c>
      <c r="M19" s="168">
        <f t="shared" si="19"/>
        <v>2155134.0499999998</v>
      </c>
      <c r="N19" s="168">
        <f t="shared" si="19"/>
        <v>2095417.2999999993</v>
      </c>
      <c r="O19" s="169">
        <f t="shared" si="19"/>
        <v>2149591.8199999989</v>
      </c>
      <c r="P19" s="61">
        <f t="shared" si="14"/>
        <v>2.5853809644503543E-2</v>
      </c>
      <c r="Q19" s="171"/>
      <c r="R19" s="170"/>
      <c r="S19" s="167">
        <f>SUM(S7:S14)</f>
        <v>360442.56600000011</v>
      </c>
      <c r="T19" s="168">
        <f t="shared" ref="T19:AF19" si="20">SUM(T7:T14)</f>
        <v>383657.66499999992</v>
      </c>
      <c r="U19" s="168">
        <f t="shared" si="20"/>
        <v>413522.57699999993</v>
      </c>
      <c r="V19" s="168">
        <f t="shared" si="20"/>
        <v>425207.79300000024</v>
      </c>
      <c r="W19" s="168">
        <f t="shared" si="20"/>
        <v>422160.57599999988</v>
      </c>
      <c r="X19" s="168">
        <f t="shared" si="20"/>
        <v>441666.95600000001</v>
      </c>
      <c r="Y19" s="168">
        <f t="shared" si="20"/>
        <v>425101.49700000003</v>
      </c>
      <c r="Z19" s="168">
        <f t="shared" si="20"/>
        <v>463467.13999999996</v>
      </c>
      <c r="AA19" s="168">
        <f t="shared" si="20"/>
        <v>492745.90299999999</v>
      </c>
      <c r="AB19" s="168">
        <f t="shared" si="20"/>
        <v>496589.08899999998</v>
      </c>
      <c r="AC19" s="168">
        <f t="shared" si="20"/>
        <v>514535.10299999977</v>
      </c>
      <c r="AD19" s="168">
        <f t="shared" si="20"/>
        <v>581908.41400000011</v>
      </c>
      <c r="AE19" s="168">
        <f t="shared" si="20"/>
        <v>583111.65700000001</v>
      </c>
      <c r="AF19" s="169">
        <f t="shared" si="20"/>
        <v>603436.80700000026</v>
      </c>
      <c r="AG19" s="61">
        <f t="shared" si="15"/>
        <v>3.4856360280240903E-2</v>
      </c>
      <c r="AI19" s="172">
        <f t="shared" si="0"/>
        <v>2.1691277782890377</v>
      </c>
      <c r="AJ19" s="173">
        <f t="shared" si="1"/>
        <v>1.9990132371683622</v>
      </c>
      <c r="AK19" s="173">
        <f t="shared" si="2"/>
        <v>1.9652930749985185</v>
      </c>
      <c r="AL19" s="173">
        <f t="shared" si="3"/>
        <v>2.1655730163139237</v>
      </c>
      <c r="AM19" s="173">
        <f t="shared" si="4"/>
        <v>2.3997586874715799</v>
      </c>
      <c r="AN19" s="173">
        <f t="shared" si="5"/>
        <v>2.456619120698055</v>
      </c>
      <c r="AO19" s="173">
        <f t="shared" si="6"/>
        <v>2.4141825004574078</v>
      </c>
      <c r="AP19" s="173">
        <f t="shared" si="7"/>
        <v>2.4981830965033374</v>
      </c>
      <c r="AQ19" s="173">
        <f t="shared" si="8"/>
        <v>2.500982309256691</v>
      </c>
      <c r="AR19" s="173">
        <f t="shared" si="9"/>
        <v>2.630292998990853</v>
      </c>
      <c r="AS19" s="173">
        <f t="shared" si="10"/>
        <v>2.5968333623718061</v>
      </c>
      <c r="AT19" s="173">
        <f t="shared" si="11"/>
        <v>2.7001031049553514</v>
      </c>
      <c r="AU19" s="173">
        <f t="shared" si="12"/>
        <v>2.7827948972264389</v>
      </c>
      <c r="AV19" s="173">
        <f>(AF19/O19)*10</f>
        <v>2.8072157764351773</v>
      </c>
      <c r="AW19" s="57">
        <f t="shared" ref="AW19:AW23" si="21">IF(AV19="","",(AV19-AU19)/AU19)</f>
        <v>8.7756662314848327E-3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N20" si="22">SUM(E7:E9)</f>
        <v>705578.6</v>
      </c>
      <c r="F20" s="154">
        <f t="shared" si="22"/>
        <v>632916.85000000009</v>
      </c>
      <c r="G20" s="154">
        <f t="shared" si="22"/>
        <v>633325.84999999986</v>
      </c>
      <c r="H20" s="154">
        <f t="shared" si="22"/>
        <v>600973.71999999986</v>
      </c>
      <c r="I20" s="154">
        <f t="shared" si="22"/>
        <v>621189.68999999983</v>
      </c>
      <c r="J20" s="154">
        <f t="shared" si="22"/>
        <v>700212.19</v>
      </c>
      <c r="K20" s="154">
        <f t="shared" si="22"/>
        <v>677164.05</v>
      </c>
      <c r="L20" s="154">
        <f t="shared" si="22"/>
        <v>711594.16999999958</v>
      </c>
      <c r="M20" s="154">
        <f t="shared" ref="M20" si="23">SUM(M7:M9)</f>
        <v>777932.75999999954</v>
      </c>
      <c r="N20" s="154">
        <f t="shared" si="22"/>
        <v>755568.75999999954</v>
      </c>
      <c r="O20" s="119">
        <f>IF(O9="","",SUM(O7:O9))</f>
        <v>758918.2100000002</v>
      </c>
      <c r="P20" s="61">
        <f t="shared" si="14"/>
        <v>4.4330181147254604E-3</v>
      </c>
      <c r="R20" s="109" t="s">
        <v>85</v>
      </c>
      <c r="S20" s="117">
        <f t="shared" ref="S20:AE20" si="24">SUM(S7:S9)</f>
        <v>127825.96000000005</v>
      </c>
      <c r="T20" s="154">
        <f t="shared" si="24"/>
        <v>131829.77699999997</v>
      </c>
      <c r="U20" s="154">
        <f t="shared" si="24"/>
        <v>147637.00799999994</v>
      </c>
      <c r="V20" s="154">
        <f t="shared" si="24"/>
        <v>147798.02600000007</v>
      </c>
      <c r="W20" s="154">
        <f t="shared" si="24"/>
        <v>150261.35799999989</v>
      </c>
      <c r="X20" s="154">
        <f t="shared" si="24"/>
        <v>154060.902</v>
      </c>
      <c r="Y20" s="154">
        <f t="shared" si="24"/>
        <v>149616.23400000005</v>
      </c>
      <c r="Z20" s="154">
        <f t="shared" si="24"/>
        <v>163461.9059999999</v>
      </c>
      <c r="AA20" s="154">
        <f t="shared" si="24"/>
        <v>175986.76699999999</v>
      </c>
      <c r="AB20" s="154">
        <f t="shared" si="24"/>
        <v>179661.59399999992</v>
      </c>
      <c r="AC20" s="154">
        <f t="shared" si="24"/>
        <v>185422.15799999988</v>
      </c>
      <c r="AD20" s="154">
        <f t="shared" ref="AD20" si="25">SUM(AD7:AD9)</f>
        <v>208515.4380000002</v>
      </c>
      <c r="AE20" s="154">
        <f t="shared" si="24"/>
        <v>211263.07400000002</v>
      </c>
      <c r="AF20" s="119">
        <f>IF(AF9="","",SUM(AF7:AF9))</f>
        <v>211955.04799999984</v>
      </c>
      <c r="AG20" s="61">
        <f t="shared" si="15"/>
        <v>3.2754138567528974E-3</v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2"/>
        <v>2.7960800549773941</v>
      </c>
      <c r="AV20" s="156">
        <f>IF(AV9="","",(AF20/O20)*10)</f>
        <v>2.792857586063191</v>
      </c>
      <c r="AW20" s="61">
        <f t="shared" si="21"/>
        <v>-1.1524952257595978E-3</v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N21" si="26">SUM(E10:E12)</f>
        <v>793642.10999999975</v>
      </c>
      <c r="F21" s="154">
        <f t="shared" si="26"/>
        <v>677732</v>
      </c>
      <c r="G21" s="154">
        <f t="shared" si="26"/>
        <v>708901.94999999972</v>
      </c>
      <c r="H21" s="154">
        <f t="shared" si="26"/>
        <v>698966.54999999958</v>
      </c>
      <c r="I21" s="154">
        <f t="shared" si="26"/>
        <v>764650.08000000054</v>
      </c>
      <c r="J21" s="154">
        <f t="shared" si="26"/>
        <v>796480.04999999993</v>
      </c>
      <c r="K21" s="154">
        <f t="shared" si="26"/>
        <v>738948.75000000023</v>
      </c>
      <c r="L21" s="154">
        <f t="shared" si="26"/>
        <v>721584.67999999924</v>
      </c>
      <c r="M21" s="154">
        <f t="shared" ref="M21" si="27">SUM(M10:M12)</f>
        <v>857827.72000000044</v>
      </c>
      <c r="N21" s="154">
        <f t="shared" si="26"/>
        <v>793316.29000000027</v>
      </c>
      <c r="O21" s="119">
        <f>IF(O12="","",SUM(O10:O12))</f>
        <v>829632.30999999947</v>
      </c>
      <c r="P21" s="52">
        <f t="shared" si="14"/>
        <v>4.5777479244752672E-2</v>
      </c>
      <c r="R21" s="109" t="s">
        <v>86</v>
      </c>
      <c r="S21" s="117">
        <f t="shared" ref="S21:AE21" si="28">SUM(S10:S12)</f>
        <v>139067.76800000004</v>
      </c>
      <c r="T21" s="154">
        <f t="shared" si="28"/>
        <v>148853.359</v>
      </c>
      <c r="U21" s="154">
        <f t="shared" si="28"/>
        <v>154274.67400000006</v>
      </c>
      <c r="V21" s="154">
        <f t="shared" si="28"/>
        <v>163160.30300000007</v>
      </c>
      <c r="W21" s="154">
        <f t="shared" si="28"/>
        <v>160986.291</v>
      </c>
      <c r="X21" s="154">
        <f t="shared" si="28"/>
        <v>173530.01899999991</v>
      </c>
      <c r="Y21" s="154">
        <f t="shared" si="28"/>
        <v>163064.24500000002</v>
      </c>
      <c r="Z21" s="154">
        <f t="shared" si="28"/>
        <v>184238.13600000006</v>
      </c>
      <c r="AA21" s="154">
        <f t="shared" si="28"/>
        <v>191848.58100000001</v>
      </c>
      <c r="AB21" s="154">
        <f t="shared" si="28"/>
        <v>185481.71500000003</v>
      </c>
      <c r="AC21" s="154">
        <f t="shared" si="28"/>
        <v>184152.50399999987</v>
      </c>
      <c r="AD21" s="154">
        <f t="shared" ref="AD21" si="29">SUM(AD10:AD12)</f>
        <v>229727.8189999999</v>
      </c>
      <c r="AE21" s="154">
        <f t="shared" si="28"/>
        <v>219493.56099999987</v>
      </c>
      <c r="AF21" s="119">
        <f>IF(AF12="","",SUM(AF10:AF12))</f>
        <v>235971.74600000036</v>
      </c>
      <c r="AG21" s="52">
        <f t="shared" si="15"/>
        <v>7.507366013347655E-2</v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2"/>
        <v>2.7667849982004</v>
      </c>
      <c r="AV21" s="157">
        <f>IF(AV10="","",(AF21/O21)*10)</f>
        <v>2.8442931061833949</v>
      </c>
      <c r="AW21" s="52">
        <f t="shared" ref="AW21" si="30">IF(AV21="","",(AV21-AU21)/AU21)</f>
        <v>2.8013780627482259E-2</v>
      </c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N22" si="31">SUM(E13:E15)</f>
        <v>754867.37999999942</v>
      </c>
      <c r="F22" s="154">
        <f t="shared" si="31"/>
        <v>738758.1099999994</v>
      </c>
      <c r="G22" s="154">
        <f t="shared" si="31"/>
        <v>704562.56</v>
      </c>
      <c r="H22" s="154">
        <f t="shared" si="31"/>
        <v>722837.31000000017</v>
      </c>
      <c r="I22" s="154">
        <f t="shared" si="31"/>
        <v>737201</v>
      </c>
      <c r="J22" s="154">
        <f t="shared" si="31"/>
        <v>693204.98</v>
      </c>
      <c r="K22" s="154">
        <f t="shared" si="31"/>
        <v>737933.16</v>
      </c>
      <c r="L22" s="154">
        <f t="shared" si="31"/>
        <v>849480.53000000073</v>
      </c>
      <c r="M22" s="154">
        <f t="shared" ref="M22" si="32">SUM(M13:M15)</f>
        <v>799727.64999999991</v>
      </c>
      <c r="N22" s="154">
        <f t="shared" si="31"/>
        <v>849670.03999999992</v>
      </c>
      <c r="O22" s="119" t="str">
        <f>IF(O15="","",SUM(O13:O15))</f>
        <v/>
      </c>
      <c r="P22" s="52" t="str">
        <f t="shared" si="14"/>
        <v/>
      </c>
      <c r="R22" s="109" t="s">
        <v>87</v>
      </c>
      <c r="S22" s="117">
        <f t="shared" ref="S22:AE22" si="33">SUM(S13:S15)</f>
        <v>158206.60300000003</v>
      </c>
      <c r="T22" s="154">
        <f t="shared" si="33"/>
        <v>169988.98999999996</v>
      </c>
      <c r="U22" s="154">
        <f t="shared" si="33"/>
        <v>174028.42199999993</v>
      </c>
      <c r="V22" s="154">
        <f t="shared" si="33"/>
        <v>185845.58100000009</v>
      </c>
      <c r="W22" s="154">
        <f t="shared" si="33"/>
        <v>187208.74600000004</v>
      </c>
      <c r="X22" s="154">
        <f t="shared" si="33"/>
        <v>184869.60900000014</v>
      </c>
      <c r="Y22" s="154">
        <f t="shared" si="33"/>
        <v>182230.02000000002</v>
      </c>
      <c r="Z22" s="154">
        <f t="shared" si="33"/>
        <v>187633.69599999988</v>
      </c>
      <c r="AA22" s="154">
        <f t="shared" si="33"/>
        <v>192412.99599999998</v>
      </c>
      <c r="AB22" s="154">
        <f t="shared" si="33"/>
        <v>210505.53399999993</v>
      </c>
      <c r="AC22" s="154">
        <f t="shared" si="33"/>
        <v>229542.15600000002</v>
      </c>
      <c r="AD22" s="154">
        <f t="shared" ref="AD22" si="34">SUM(AD13:AD15)</f>
        <v>232578.478</v>
      </c>
      <c r="AE22" s="154">
        <f t="shared" si="33"/>
        <v>243737.13999999993</v>
      </c>
      <c r="AF22" s="119" t="str">
        <f>IF(AF15="","",SUM(AF13:AF15))</f>
        <v/>
      </c>
      <c r="AG22" s="52" t="str">
        <f t="shared" si="15"/>
        <v/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2"/>
        <v>2.8686093250975397</v>
      </c>
      <c r="AV22" s="157"/>
      <c r="AW22" s="52"/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N23" si="35">SUM(E16:E18)</f>
        <v>786527.00999999943</v>
      </c>
      <c r="F23" s="155">
        <f t="shared" si="35"/>
        <v>786761.36999999953</v>
      </c>
      <c r="G23" s="155">
        <f t="shared" si="35"/>
        <v>751398.26999999967</v>
      </c>
      <c r="H23" s="155">
        <f t="shared" si="35"/>
        <v>756727.27000000025</v>
      </c>
      <c r="I23" s="155">
        <f t="shared" si="35"/>
        <v>858528.7000000003</v>
      </c>
      <c r="J23" s="155">
        <f t="shared" si="35"/>
        <v>762076.04</v>
      </c>
      <c r="K23" s="155">
        <f t="shared" si="35"/>
        <v>809163.8199999996</v>
      </c>
      <c r="L23" s="155">
        <f t="shared" si="35"/>
        <v>868724.61000000057</v>
      </c>
      <c r="M23" s="155">
        <f t="shared" ref="M23" si="36">SUM(M16:M18)</f>
        <v>852537.59000000032</v>
      </c>
      <c r="N23" s="155">
        <f t="shared" si="35"/>
        <v>855018.950000001</v>
      </c>
      <c r="O23" s="123" t="str">
        <f>IF(O18="","",SUM(O16:O18))</f>
        <v/>
      </c>
      <c r="P23" s="55" t="str">
        <f t="shared" si="14"/>
        <v/>
      </c>
      <c r="R23" s="110" t="s">
        <v>88</v>
      </c>
      <c r="S23" s="196">
        <f t="shared" ref="S23:AE23" si="37">SUM(S16:S18)</f>
        <v>189279.87400000004</v>
      </c>
      <c r="T23" s="155">
        <f t="shared" si="37"/>
        <v>206246.13400000002</v>
      </c>
      <c r="U23" s="155">
        <f t="shared" si="37"/>
        <v>227564.73100000003</v>
      </c>
      <c r="V23" s="155">
        <f t="shared" si="37"/>
        <v>223989.65199999989</v>
      </c>
      <c r="W23" s="155">
        <f t="shared" si="37"/>
        <v>227828.40799999997</v>
      </c>
      <c r="X23" s="155">
        <f t="shared" si="37"/>
        <v>223073.37500000009</v>
      </c>
      <c r="Y23" s="155">
        <f t="shared" si="37"/>
        <v>229063.12599999984</v>
      </c>
      <c r="Z23" s="155">
        <f t="shared" si="37"/>
        <v>242707.26199999999</v>
      </c>
      <c r="AA23" s="155">
        <f t="shared" si="37"/>
        <v>240093.19299999997</v>
      </c>
      <c r="AB23" s="155">
        <f t="shared" si="37"/>
        <v>243753.495</v>
      </c>
      <c r="AC23" s="155">
        <f t="shared" si="37"/>
        <v>257072.85799999989</v>
      </c>
      <c r="AD23" s="155">
        <f t="shared" ref="AD23" si="38">SUM(AD16:AD18)</f>
        <v>256615.41600000014</v>
      </c>
      <c r="AE23" s="155">
        <f t="shared" si="37"/>
        <v>264469.51299999969</v>
      </c>
      <c r="AF23" s="123" t="str">
        <f>IF(AF18="","",SUM(AF16:AF18))</f>
        <v/>
      </c>
      <c r="AG23" s="55" t="str">
        <f t="shared" si="15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39">IF(U18="","",(U23/D23)*10)</f>
        <v>2.363592154138149</v>
      </c>
      <c r="AL23" s="158">
        <f t="shared" si="39"/>
        <v>2.8478316593348785</v>
      </c>
      <c r="AM23" s="158">
        <f t="shared" si="39"/>
        <v>2.895775220890676</v>
      </c>
      <c r="AN23" s="158">
        <f t="shared" si="39"/>
        <v>2.9687767979556323</v>
      </c>
      <c r="AO23" s="158">
        <f t="shared" si="39"/>
        <v>3.0270235404625998</v>
      </c>
      <c r="AP23" s="158">
        <f t="shared" si="39"/>
        <v>2.8270139600458304</v>
      </c>
      <c r="AQ23" s="158">
        <f t="shared" si="39"/>
        <v>3.1505149144959335</v>
      </c>
      <c r="AR23" s="158">
        <f t="shared" si="39"/>
        <v>3.012412183728137</v>
      </c>
      <c r="AS23" s="158">
        <f t="shared" si="39"/>
        <v>2.9591985197702608</v>
      </c>
      <c r="AT23" s="158">
        <f t="shared" si="39"/>
        <v>3.010018784039775</v>
      </c>
      <c r="AU23" s="158">
        <f t="shared" ref="AU23" si="40">IF(AE18="","",(AE23/N23)*10)</f>
        <v>3.0931421227564533</v>
      </c>
      <c r="AV23" s="158" t="str">
        <f>IF(AF18="","",(AF23/O23)*10)</f>
        <v/>
      </c>
      <c r="AW23" s="55" t="str">
        <f t="shared" si="21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9">
        <v>1000</v>
      </c>
      <c r="AW25" s="289" t="s">
        <v>47</v>
      </c>
      <c r="AZ25" s="105"/>
    </row>
    <row r="26" spans="1:52" ht="20.100000000000001" customHeight="1" x14ac:dyDescent="0.25">
      <c r="A26" s="333" t="s">
        <v>2</v>
      </c>
      <c r="B26" s="335" t="s">
        <v>72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30"/>
      <c r="P26" s="331" t="s">
        <v>148</v>
      </c>
      <c r="R26" s="336" t="s">
        <v>3</v>
      </c>
      <c r="S26" s="328" t="s">
        <v>72</v>
      </c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30"/>
      <c r="AG26" s="331" t="s">
        <v>148</v>
      </c>
      <c r="AI26" s="328" t="s">
        <v>72</v>
      </c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30"/>
      <c r="AW26" s="331" t="str">
        <f>AG26</f>
        <v>D       2023/2022</v>
      </c>
      <c r="AZ26" s="105"/>
    </row>
    <row r="27" spans="1:52" ht="20.100000000000001" customHeight="1" thickBot="1" x14ac:dyDescent="0.3">
      <c r="A27" s="334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32"/>
      <c r="R27" s="337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2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32"/>
      <c r="AZ27" s="105"/>
    </row>
    <row r="28" spans="1:52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2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0"/>
      <c r="AB28" s="290"/>
      <c r="AC28" s="290"/>
      <c r="AD28" s="290"/>
      <c r="AE28" s="290"/>
      <c r="AF28" s="293"/>
      <c r="AG28" s="294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2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98697.339999999938</v>
      </c>
      <c r="O29" s="112">
        <v>101904.72999999995</v>
      </c>
      <c r="P29" s="61">
        <f>IF(O29="","",(O29-N29)/N29)</f>
        <v>3.2497228395415884E-2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27448.124000000014</v>
      </c>
      <c r="AF29" s="112">
        <v>28052.154000000028</v>
      </c>
      <c r="AG29" s="61">
        <f>(AF29-AE29)/AE29</f>
        <v>2.2006239843568656E-2</v>
      </c>
      <c r="AI29" s="197">
        <f t="shared" ref="AI29:AI38" si="41">(S29/B29)*10</f>
        <v>2.7191842704023532</v>
      </c>
      <c r="AJ29" s="156">
        <f t="shared" ref="AJ29:AJ38" si="42">(T29/C29)*10</f>
        <v>2.7800309700828514</v>
      </c>
      <c r="AK29" s="156">
        <f t="shared" ref="AK29:AK38" si="43">(U29/D29)*10</f>
        <v>1.9785027216642543</v>
      </c>
      <c r="AL29" s="156">
        <f t="shared" ref="AL29:AL38" si="44">(V29/E29)*10</f>
        <v>2.1318199900464254</v>
      </c>
      <c r="AM29" s="156">
        <f t="shared" ref="AM29:AM38" si="45">(W29/F29)*10</f>
        <v>2.8836241613634588</v>
      </c>
      <c r="AN29" s="156">
        <f t="shared" ref="AN29:AN38" si="46">(X29/G29)*10</f>
        <v>2.8113968285340656</v>
      </c>
      <c r="AO29" s="156">
        <f t="shared" ref="AO29:AO38" si="47">(Y29/H29)*10</f>
        <v>2.849648832409958</v>
      </c>
      <c r="AP29" s="156">
        <f t="shared" ref="AP29:AP38" si="48">(Z29/I29)*10</f>
        <v>2.7402501496381166</v>
      </c>
      <c r="AQ29" s="156">
        <f t="shared" ref="AQ29:AQ38" si="49">(AA29/J29)*10</f>
        <v>2.5088253749107055</v>
      </c>
      <c r="AR29" s="156">
        <f t="shared" ref="AR29:AR38" si="50">(AB29/K29)*10</f>
        <v>2.713367743379365</v>
      </c>
      <c r="AS29" s="156">
        <f t="shared" ref="AS29:AT38" si="51">(AC29/L29)*10</f>
        <v>2.7634057686437541</v>
      </c>
      <c r="AT29" s="156">
        <f t="shared" si="51"/>
        <v>2.8185167159702846</v>
      </c>
      <c r="AU29" s="156">
        <f>(AE29/N29)*10</f>
        <v>2.7810398942869212</v>
      </c>
      <c r="AV29" s="156">
        <f>(AF29/O29)*10</f>
        <v>2.7527823291421347</v>
      </c>
      <c r="AW29" s="61">
        <f t="shared" ref="AW29" si="52">IF(AV29="","",(AV29-AU29)/AU29)</f>
        <v>-1.0160791005852127E-2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107266.15999999999</v>
      </c>
      <c r="O30" s="119">
        <v>102309.93999999996</v>
      </c>
      <c r="P30" s="52">
        <f t="shared" ref="P30:P45" si="53">IF(O30="","",(O30-N30)/N30)</f>
        <v>-4.6204879525845156E-2</v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30612.233000000022</v>
      </c>
      <c r="AF30" s="119">
        <v>28250.444000000029</v>
      </c>
      <c r="AG30" s="52">
        <f t="shared" ref="AG30:AG36" si="54">(AF30-AE30)/AE30</f>
        <v>-7.7151803986334214E-2</v>
      </c>
      <c r="AI30" s="198">
        <f t="shared" si="41"/>
        <v>2.7879398375187985</v>
      </c>
      <c r="AJ30" s="157">
        <f t="shared" si="42"/>
        <v>2.0427271510143492</v>
      </c>
      <c r="AK30" s="157">
        <f t="shared" si="43"/>
        <v>2.0896835533292704</v>
      </c>
      <c r="AL30" s="157">
        <f t="shared" si="44"/>
        <v>1.9668833753855519</v>
      </c>
      <c r="AM30" s="157">
        <f t="shared" si="45"/>
        <v>2.7208012815111413</v>
      </c>
      <c r="AN30" s="157">
        <f t="shared" si="46"/>
        <v>2.8186535496385967</v>
      </c>
      <c r="AO30" s="157">
        <f t="shared" si="47"/>
        <v>2.5500559099287456</v>
      </c>
      <c r="AP30" s="157">
        <f t="shared" si="48"/>
        <v>2.5589202711163801</v>
      </c>
      <c r="AQ30" s="157">
        <f t="shared" si="49"/>
        <v>2.135369876877645</v>
      </c>
      <c r="AR30" s="157">
        <f t="shared" si="50"/>
        <v>2.795967218099392</v>
      </c>
      <c r="AS30" s="157">
        <f t="shared" si="51"/>
        <v>2.5867100565456687</v>
      </c>
      <c r="AT30" s="157">
        <f t="shared" si="51"/>
        <v>2.702163825618805</v>
      </c>
      <c r="AU30" s="157">
        <f t="shared" ref="AU30:AU38" si="55">(AE30/N30)*10</f>
        <v>2.8538574514087225</v>
      </c>
      <c r="AV30" s="157">
        <f t="shared" ref="AV30" si="56">(AF30/O30)*10</f>
        <v>2.7612609292899637</v>
      </c>
      <c r="AW30" s="52">
        <f t="shared" ref="AW30" si="57">IF(AV30="","",(AV30-AU30)/AU30)</f>
        <v>-3.244609224369327E-2</v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137828.98999999985</v>
      </c>
      <c r="O31" s="119">
        <v>140962.1399999999</v>
      </c>
      <c r="P31" s="52">
        <f t="shared" si="53"/>
        <v>2.2732155259935199E-2</v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38835.720000000016</v>
      </c>
      <c r="AF31" s="119">
        <v>39038.131999999998</v>
      </c>
      <c r="AG31" s="52">
        <f t="shared" si="54"/>
        <v>5.2120058544036776E-3</v>
      </c>
      <c r="AI31" s="198">
        <f t="shared" si="41"/>
        <v>2.0964781146598703</v>
      </c>
      <c r="AJ31" s="157">
        <f t="shared" si="42"/>
        <v>2.4308336581123937</v>
      </c>
      <c r="AK31" s="157">
        <f t="shared" si="43"/>
        <v>1.9152653234034593</v>
      </c>
      <c r="AL31" s="157">
        <f t="shared" si="44"/>
        <v>2.2929730300085991</v>
      </c>
      <c r="AM31" s="157">
        <f t="shared" si="45"/>
        <v>2.7059927155303445</v>
      </c>
      <c r="AN31" s="157">
        <f t="shared" si="46"/>
        <v>2.7063088774745574</v>
      </c>
      <c r="AO31" s="157">
        <f t="shared" si="47"/>
        <v>2.0927770392969895</v>
      </c>
      <c r="AP31" s="157">
        <f t="shared" si="48"/>
        <v>2.8047938509619263</v>
      </c>
      <c r="AQ31" s="157">
        <f t="shared" si="49"/>
        <v>2.691589892008329</v>
      </c>
      <c r="AR31" s="157">
        <f t="shared" si="50"/>
        <v>2.7142155595131729</v>
      </c>
      <c r="AS31" s="157">
        <f t="shared" si="51"/>
        <v>2.6248636127218381</v>
      </c>
      <c r="AT31" s="157">
        <f t="shared" si="51"/>
        <v>2.6944911272557897</v>
      </c>
      <c r="AU31" s="157">
        <f t="shared" si="55"/>
        <v>2.8176742788291529</v>
      </c>
      <c r="AV31" s="157">
        <f t="shared" ref="AV31" si="58">(AF31/O31)*10</f>
        <v>2.7694054587990808</v>
      </c>
      <c r="AW31" s="52">
        <f t="shared" ref="AW31" si="59">IF(AV31="","",(AV31-AU31)/AU31)</f>
        <v>-1.7130730969418338E-2</v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132267.31999999972</v>
      </c>
      <c r="O32" s="119">
        <v>116649.17</v>
      </c>
      <c r="P32" s="52">
        <f t="shared" si="53"/>
        <v>-0.11808018791036025</v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35088.123000000021</v>
      </c>
      <c r="AF32" s="119">
        <v>31275.879999999979</v>
      </c>
      <c r="AG32" s="52">
        <f t="shared" si="54"/>
        <v>-0.1086476754541712</v>
      </c>
      <c r="AI32" s="198">
        <f t="shared" si="41"/>
        <v>2.2914270225780289</v>
      </c>
      <c r="AJ32" s="157">
        <f t="shared" si="42"/>
        <v>1.9145717289185553</v>
      </c>
      <c r="AK32" s="157">
        <f t="shared" si="43"/>
        <v>2.1035922277296368</v>
      </c>
      <c r="AL32" s="157">
        <f t="shared" si="44"/>
        <v>2.004869476200021</v>
      </c>
      <c r="AM32" s="157">
        <f t="shared" si="45"/>
        <v>2.7051742263548508</v>
      </c>
      <c r="AN32" s="157">
        <f t="shared" si="46"/>
        <v>2.7930772105810764</v>
      </c>
      <c r="AO32" s="157">
        <f t="shared" si="47"/>
        <v>2.0109938298336294</v>
      </c>
      <c r="AP32" s="157">
        <f t="shared" si="48"/>
        <v>2.3678384891138591</v>
      </c>
      <c r="AQ32" s="157">
        <f t="shared" si="49"/>
        <v>2.2640842936783332</v>
      </c>
      <c r="AR32" s="157">
        <f t="shared" si="50"/>
        <v>2.578341806144997</v>
      </c>
      <c r="AS32" s="157">
        <f t="shared" si="51"/>
        <v>2.6090495071464521</v>
      </c>
      <c r="AT32" s="157">
        <f t="shared" si="51"/>
        <v>2.6516092544009791</v>
      </c>
      <c r="AU32" s="157">
        <f t="shared" si="55"/>
        <v>2.6528187763991968</v>
      </c>
      <c r="AV32" s="157">
        <f t="shared" ref="AV32" si="60">(AF32/O32)*10</f>
        <v>2.6811918164526998</v>
      </c>
      <c r="AW32" s="52">
        <f t="shared" ref="AW32" si="61">IF(AV32="","",(AV32-AU32)/AU32)</f>
        <v>1.0695430952888189E-2</v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128958.65999999997</v>
      </c>
      <c r="O33" s="119">
        <v>130686.77999999994</v>
      </c>
      <c r="P33" s="52">
        <f t="shared" si="53"/>
        <v>1.3400573486107615E-2</v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34502.495999999999</v>
      </c>
      <c r="AF33" s="119">
        <v>34795.181000000019</v>
      </c>
      <c r="AG33" s="52">
        <f t="shared" si="54"/>
        <v>8.4830094611131751E-3</v>
      </c>
      <c r="AI33" s="198">
        <f t="shared" si="41"/>
        <v>2.4552842575993914</v>
      </c>
      <c r="AJ33" s="157">
        <f t="shared" si="42"/>
        <v>2.2012427902355096</v>
      </c>
      <c r="AK33" s="157">
        <f t="shared" si="43"/>
        <v>1.8923654382954234</v>
      </c>
      <c r="AL33" s="157">
        <f t="shared" si="44"/>
        <v>2.3594416740317734</v>
      </c>
      <c r="AM33" s="157">
        <f t="shared" si="45"/>
        <v>2.6818729356906932</v>
      </c>
      <c r="AN33" s="157">
        <f t="shared" si="46"/>
        <v>2.7474026310017368</v>
      </c>
      <c r="AO33" s="157">
        <f t="shared" si="47"/>
        <v>2.3909894211379137</v>
      </c>
      <c r="AP33" s="157">
        <f t="shared" si="48"/>
        <v>2.6441904855347453</v>
      </c>
      <c r="AQ33" s="157">
        <f t="shared" si="49"/>
        <v>2.4025006171809284</v>
      </c>
      <c r="AR33" s="157">
        <f t="shared" si="50"/>
        <v>2.5432874794546838</v>
      </c>
      <c r="AS33" s="157">
        <f t="shared" si="51"/>
        <v>2.5567507968930014</v>
      </c>
      <c r="AT33" s="157">
        <f t="shared" si="51"/>
        <v>2.7072195800906469</v>
      </c>
      <c r="AU33" s="157">
        <f t="shared" si="55"/>
        <v>2.6754694876637215</v>
      </c>
      <c r="AV33" s="157">
        <f t="shared" ref="AV33" si="62">(AF33/O33)*10</f>
        <v>2.6624866723321237</v>
      </c>
      <c r="AW33" s="52">
        <f t="shared" ref="AW33" si="63">IF(AV33="","",(AV33-AU33)/AU33)</f>
        <v>-4.8525372430745679E-3</v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120909.85999999999</v>
      </c>
      <c r="O34" s="119">
        <v>124165.25000000017</v>
      </c>
      <c r="P34" s="52">
        <f t="shared" si="53"/>
        <v>2.692410693387776E-2</v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32003.355000000043</v>
      </c>
      <c r="AF34" s="119">
        <v>33713.470000000016</v>
      </c>
      <c r="AG34" s="52">
        <f t="shared" si="54"/>
        <v>5.3435491372700462E-2</v>
      </c>
      <c r="AI34" s="198">
        <f t="shared" si="41"/>
        <v>2.1020165625234823</v>
      </c>
      <c r="AJ34" s="157">
        <f t="shared" si="42"/>
        <v>1.7740098041642658</v>
      </c>
      <c r="AK34" s="157">
        <f t="shared" si="43"/>
        <v>2.354680177351006</v>
      </c>
      <c r="AL34" s="157">
        <f t="shared" si="44"/>
        <v>1.9712545810595916</v>
      </c>
      <c r="AM34" s="157">
        <f t="shared" si="45"/>
        <v>2.5708010782503732</v>
      </c>
      <c r="AN34" s="157">
        <f t="shared" si="46"/>
        <v>2.691606613908089</v>
      </c>
      <c r="AO34" s="157">
        <f t="shared" si="47"/>
        <v>2.5245321454200687</v>
      </c>
      <c r="AP34" s="157">
        <f t="shared" si="48"/>
        <v>2.3212555829506831</v>
      </c>
      <c r="AQ34" s="157">
        <f t="shared" si="49"/>
        <v>2.4196352167128494</v>
      </c>
      <c r="AR34" s="157">
        <f t="shared" si="50"/>
        <v>2.6077093653063175</v>
      </c>
      <c r="AS34" s="157">
        <f t="shared" si="51"/>
        <v>2.6111078111666934</v>
      </c>
      <c r="AT34" s="157">
        <f t="shared" si="51"/>
        <v>2.7174495870537294</v>
      </c>
      <c r="AU34" s="157">
        <f t="shared" si="55"/>
        <v>2.6468771860293314</v>
      </c>
      <c r="AV34" s="157">
        <f t="shared" ref="AV34" si="64">(AF34/O34)*10</f>
        <v>2.7152097708497318</v>
      </c>
      <c r="AW34" s="52">
        <f t="shared" ref="AW34" si="65">IF(AV34="","",(AV34-AU34)/AU34)</f>
        <v>2.5816303522154867E-2</v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129975.99999999996</v>
      </c>
      <c r="O35" s="119">
        <v>123345.96999999984</v>
      </c>
      <c r="P35" s="52">
        <f t="shared" si="53"/>
        <v>-5.1009647935004288E-2</v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33825.857000000018</v>
      </c>
      <c r="AF35" s="119">
        <v>33576.417999999983</v>
      </c>
      <c r="AG35" s="52">
        <f t="shared" si="54"/>
        <v>-7.3742107997451399E-3</v>
      </c>
      <c r="AI35" s="198">
        <f t="shared" si="41"/>
        <v>2.5730718413288924</v>
      </c>
      <c r="AJ35" s="157">
        <f t="shared" si="42"/>
        <v>2.1152117341675951</v>
      </c>
      <c r="AK35" s="157">
        <f t="shared" si="43"/>
        <v>2.0786182429808124</v>
      </c>
      <c r="AL35" s="157">
        <f t="shared" si="44"/>
        <v>2.2082312689324564</v>
      </c>
      <c r="AM35" s="157">
        <f t="shared" si="45"/>
        <v>2.8364029516511247</v>
      </c>
      <c r="AN35" s="157">
        <f t="shared" si="46"/>
        <v>2.9159914494554884</v>
      </c>
      <c r="AO35" s="157">
        <f t="shared" si="47"/>
        <v>2.6482236092860245</v>
      </c>
      <c r="AP35" s="157">
        <f t="shared" si="48"/>
        <v>2.4414298807413699</v>
      </c>
      <c r="AQ35" s="157">
        <f t="shared" si="49"/>
        <v>2.5776024338708856</v>
      </c>
      <c r="AR35" s="157">
        <f t="shared" si="50"/>
        <v>2.962909422884465</v>
      </c>
      <c r="AS35" s="157">
        <f t="shared" si="51"/>
        <v>2.6702840031607016</v>
      </c>
      <c r="AT35" s="157">
        <f t="shared" si="51"/>
        <v>2.9177581046988688</v>
      </c>
      <c r="AU35" s="157">
        <f t="shared" si="55"/>
        <v>2.6024694558995529</v>
      </c>
      <c r="AV35" s="157">
        <f t="shared" ref="AV35" si="66">(AF35/O35)*10</f>
        <v>2.7221333619574297</v>
      </c>
      <c r="AW35" s="52">
        <f t="shared" ref="AW35" si="67">IF(AV35="","",(AV35-AU35)/AU35)</f>
        <v>4.5980907013763408E-2</v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107932.02999999996</v>
      </c>
      <c r="O36" s="119">
        <v>99383.800000000076</v>
      </c>
      <c r="P36" s="52">
        <f t="shared" si="53"/>
        <v>-7.9200122521552521E-2</v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28965.705000000002</v>
      </c>
      <c r="AF36" s="119">
        <v>27864.740999999976</v>
      </c>
      <c r="AG36" s="52">
        <f t="shared" si="54"/>
        <v>-3.8009225047345656E-2</v>
      </c>
      <c r="AI36" s="198">
        <f t="shared" si="41"/>
        <v>2.596858038930463</v>
      </c>
      <c r="AJ36" s="157">
        <f t="shared" si="42"/>
        <v>2.5390380338304137</v>
      </c>
      <c r="AK36" s="157">
        <f t="shared" si="43"/>
        <v>2.4369051446930676</v>
      </c>
      <c r="AL36" s="157">
        <f t="shared" si="44"/>
        <v>3.0047628823362675</v>
      </c>
      <c r="AM36" s="157">
        <f t="shared" si="45"/>
        <v>2.8217482283915563</v>
      </c>
      <c r="AN36" s="157">
        <f t="shared" si="46"/>
        <v>3.0548593316653818</v>
      </c>
      <c r="AO36" s="157">
        <f t="shared" si="47"/>
        <v>2.4088946240090925</v>
      </c>
      <c r="AP36" s="157">
        <f t="shared" si="48"/>
        <v>2.4788911781300693</v>
      </c>
      <c r="AQ36" s="157">
        <f t="shared" si="49"/>
        <v>2.6460630977752024</v>
      </c>
      <c r="AR36" s="157">
        <f t="shared" si="50"/>
        <v>2.7962553403787336</v>
      </c>
      <c r="AS36" s="157">
        <f t="shared" si="51"/>
        <v>2.8847610738564002</v>
      </c>
      <c r="AT36" s="157">
        <f t="shared" si="51"/>
        <v>2.8576564297455391</v>
      </c>
      <c r="AU36" s="157">
        <f t="shared" si="55"/>
        <v>2.6836987129770478</v>
      </c>
      <c r="AV36" s="157">
        <f t="shared" ref="AV36" si="68">(AF36/O36)*10</f>
        <v>2.8037508125066619</v>
      </c>
      <c r="AW36" s="52">
        <f t="shared" ref="AW36" si="69">IF(AV36="","",(AV36-AU36)/AU36)</f>
        <v>4.4733821628002136E-2</v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118928.40000000004</v>
      </c>
      <c r="O37" s="119"/>
      <c r="P37" s="52" t="str">
        <f t="shared" si="53"/>
        <v/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36707.813999999991</v>
      </c>
      <c r="AF37" s="119"/>
      <c r="AG37" s="52"/>
      <c r="AI37" s="198">
        <f t="shared" si="41"/>
        <v>2.6609147163514684</v>
      </c>
      <c r="AJ37" s="157">
        <f t="shared" si="42"/>
        <v>2.4477706740286518</v>
      </c>
      <c r="AK37" s="157">
        <f t="shared" si="43"/>
        <v>2.1417496349682335</v>
      </c>
      <c r="AL37" s="157">
        <f t="shared" si="44"/>
        <v>2.5106144445623939</v>
      </c>
      <c r="AM37" s="157">
        <f t="shared" si="45"/>
        <v>3.1842521435822113</v>
      </c>
      <c r="AN37" s="157">
        <f t="shared" si="46"/>
        <v>3.3649454435831103</v>
      </c>
      <c r="AO37" s="157">
        <f t="shared" si="47"/>
        <v>2.7034880868546924</v>
      </c>
      <c r="AP37" s="157">
        <f t="shared" si="48"/>
        <v>2.6358170139749189</v>
      </c>
      <c r="AQ37" s="157">
        <f t="shared" si="49"/>
        <v>3.1656773651131371</v>
      </c>
      <c r="AR37" s="157">
        <f t="shared" si="50"/>
        <v>3.2745226936823624</v>
      </c>
      <c r="AS37" s="157">
        <f t="shared" si="51"/>
        <v>2.8372562827357921</v>
      </c>
      <c r="AT37" s="157">
        <f t="shared" si="51"/>
        <v>3.0130879305787333</v>
      </c>
      <c r="AU37" s="157">
        <f t="shared" si="55"/>
        <v>3.0865473679962045</v>
      </c>
      <c r="AV37" s="157"/>
      <c r="AW37" s="52" t="str">
        <f t="shared" ref="AW37" si="70">IF(AV37="","",(AV37-AU37)/AU37)</f>
        <v/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129569.24000000006</v>
      </c>
      <c r="O38" s="119"/>
      <c r="P38" s="52" t="str">
        <f t="shared" si="53"/>
        <v/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41068.910000000025</v>
      </c>
      <c r="AF38" s="119"/>
      <c r="AG38" s="52"/>
      <c r="AI38" s="198">
        <f t="shared" si="41"/>
        <v>3.2539314368583776</v>
      </c>
      <c r="AJ38" s="157">
        <f t="shared" si="42"/>
        <v>3.1337083285605001</v>
      </c>
      <c r="AK38" s="157">
        <f t="shared" si="43"/>
        <v>2.2562326611474677</v>
      </c>
      <c r="AL38" s="157">
        <f t="shared" si="44"/>
        <v>3.3901116276712977</v>
      </c>
      <c r="AM38" s="157">
        <f t="shared" si="45"/>
        <v>3.3140091652530894</v>
      </c>
      <c r="AN38" s="157">
        <f t="shared" si="46"/>
        <v>3.4292885910740196</v>
      </c>
      <c r="AO38" s="157">
        <f t="shared" si="47"/>
        <v>3.2799387414257781</v>
      </c>
      <c r="AP38" s="157">
        <f t="shared" si="48"/>
        <v>3.0212068642228891</v>
      </c>
      <c r="AQ38" s="157">
        <f t="shared" si="49"/>
        <v>3.2532448061198354</v>
      </c>
      <c r="AR38" s="157">
        <f t="shared" si="50"/>
        <v>3.4008016340950329</v>
      </c>
      <c r="AS38" s="157">
        <f t="shared" si="51"/>
        <v>3.1623807399392989</v>
      </c>
      <c r="AT38" s="157">
        <f t="shared" si="51"/>
        <v>3.1617372629813776</v>
      </c>
      <c r="AU38" s="157">
        <f t="shared" si="55"/>
        <v>3.1696496791985505</v>
      </c>
      <c r="AV38" s="157"/>
      <c r="AW38" s="52" t="str">
        <f t="shared" ref="AW38" si="71">IF(AV38="","",(AV38-AU38)/AU38)</f>
        <v/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147150.81999999998</v>
      </c>
      <c r="O39" s="119"/>
      <c r="P39" s="52" t="str">
        <f t="shared" si="53"/>
        <v/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46669.291999999994</v>
      </c>
      <c r="AF39" s="119"/>
      <c r="AG39" s="52"/>
      <c r="AI39" s="198">
        <f t="shared" ref="AI39:AJ45" si="72">(S39/B39)*10</f>
        <v>3.2414904621629503</v>
      </c>
      <c r="AJ39" s="157">
        <f t="shared" si="72"/>
        <v>2.5668080317411479</v>
      </c>
      <c r="AK39" s="157">
        <f t="shared" ref="AK39:AT41" si="73">IF(U39="","",(U39/D39)*10)</f>
        <v>3.1227660965473962</v>
      </c>
      <c r="AL39" s="157">
        <f t="shared" si="73"/>
        <v>3.2923693141074821</v>
      </c>
      <c r="AM39" s="157">
        <f t="shared" si="73"/>
        <v>3.4202920027254784</v>
      </c>
      <c r="AN39" s="157">
        <f t="shared" si="73"/>
        <v>3.4483133730908344</v>
      </c>
      <c r="AO39" s="157">
        <f t="shared" si="73"/>
        <v>3.0834533940913951</v>
      </c>
      <c r="AP39" s="157">
        <f t="shared" si="73"/>
        <v>2.9683270442133765</v>
      </c>
      <c r="AQ39" s="157">
        <f t="shared" si="73"/>
        <v>3.3181225695901304</v>
      </c>
      <c r="AR39" s="157">
        <f t="shared" si="73"/>
        <v>3.2080125021789963</v>
      </c>
      <c r="AS39" s="157">
        <f t="shared" si="73"/>
        <v>3.0872727608300847</v>
      </c>
      <c r="AT39" s="157">
        <f t="shared" si="73"/>
        <v>3.0523879633076105</v>
      </c>
      <c r="AU39" s="157">
        <f>IF(AE39="","",(AE39/N39)*10)</f>
        <v>3.1715278243097793</v>
      </c>
      <c r="AV39" s="157"/>
      <c r="AW39" s="52" t="str">
        <f t="shared" ref="AW39" si="74">IF(AV39="","",(AV39-AU39)/AU39)</f>
        <v/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109122.84000000007</v>
      </c>
      <c r="O40" s="119"/>
      <c r="P40" s="52" t="str">
        <f t="shared" si="53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32438.861000000004</v>
      </c>
      <c r="AF40" s="119"/>
      <c r="AG40" s="52"/>
      <c r="AI40" s="198">
        <f t="shared" si="72"/>
        <v>2.3641849315690981</v>
      </c>
      <c r="AJ40" s="157">
        <f t="shared" si="72"/>
        <v>2.3331363931299971</v>
      </c>
      <c r="AK40" s="157">
        <f t="shared" si="73"/>
        <v>1.8672394304510065</v>
      </c>
      <c r="AL40" s="157">
        <f t="shared" si="73"/>
        <v>3.0775081161693092</v>
      </c>
      <c r="AM40" s="157">
        <f t="shared" si="73"/>
        <v>3.1734234355002373</v>
      </c>
      <c r="AN40" s="157">
        <f t="shared" si="73"/>
        <v>3.0922544640903604</v>
      </c>
      <c r="AO40" s="157">
        <f t="shared" si="73"/>
        <v>2.9933333802103839</v>
      </c>
      <c r="AP40" s="157">
        <f t="shared" si="73"/>
        <v>2.4409599211403106</v>
      </c>
      <c r="AQ40" s="157">
        <f t="shared" si="73"/>
        <v>3.0553693343062638</v>
      </c>
      <c r="AR40" s="157">
        <f t="shared" si="73"/>
        <v>2.9890526462560034</v>
      </c>
      <c r="AS40" s="157">
        <f t="shared" si="73"/>
        <v>3.0440906927318663</v>
      </c>
      <c r="AT40" s="157">
        <f t="shared" si="73"/>
        <v>2.8814276072156284</v>
      </c>
      <c r="AU40" s="157">
        <f>IF(AE40="","",(AE40/N40)*10)</f>
        <v>2.9726921513406346</v>
      </c>
      <c r="AV40" s="157"/>
      <c r="AW40" s="52" t="str">
        <f t="shared" ref="AW40" si="75">IF(AV40="","",(AV40-AU40)/AU40)</f>
        <v/>
      </c>
      <c r="AZ40" s="105"/>
    </row>
    <row r="41" spans="1:52" ht="20.100000000000001" customHeight="1" thickBot="1" x14ac:dyDescent="0.3">
      <c r="A41" s="35" t="str">
        <f>A19</f>
        <v>jan-ago</v>
      </c>
      <c r="B41" s="167">
        <f>SUM(B29:B36)</f>
        <v>931379.46</v>
      </c>
      <c r="C41" s="168">
        <f t="shared" ref="C41:O41" si="76">SUM(C29:C36)</f>
        <v>1045960.0399999999</v>
      </c>
      <c r="D41" s="168">
        <f t="shared" si="76"/>
        <v>1117927.19</v>
      </c>
      <c r="E41" s="168">
        <f t="shared" si="76"/>
        <v>1089372.24</v>
      </c>
      <c r="F41" s="168">
        <f t="shared" si="76"/>
        <v>870645.46999999986</v>
      </c>
      <c r="G41" s="168">
        <f t="shared" si="76"/>
        <v>879092.54999999981</v>
      </c>
      <c r="H41" s="168">
        <f t="shared" si="76"/>
        <v>1054472.5499999998</v>
      </c>
      <c r="I41" s="168">
        <f t="shared" si="76"/>
        <v>1010115.63</v>
      </c>
      <c r="J41" s="168">
        <f t="shared" si="76"/>
        <v>1117101.0900000001</v>
      </c>
      <c r="K41" s="168">
        <f t="shared" si="76"/>
        <v>995969.79999999981</v>
      </c>
      <c r="L41" s="168">
        <f t="shared" si="76"/>
        <v>911288.64999999991</v>
      </c>
      <c r="M41" s="168">
        <f t="shared" si="76"/>
        <v>984086.32</v>
      </c>
      <c r="N41" s="168">
        <f t="shared" si="76"/>
        <v>963836.3599999994</v>
      </c>
      <c r="O41" s="169">
        <f t="shared" si="76"/>
        <v>939407.77999999991</v>
      </c>
      <c r="P41" s="61">
        <f t="shared" si="53"/>
        <v>-2.5345152988417566E-2</v>
      </c>
      <c r="R41" s="109"/>
      <c r="S41" s="167">
        <f>SUM(S29:S36)</f>
        <v>223845.47899999993</v>
      </c>
      <c r="T41" s="168">
        <f t="shared" ref="T41:AF41" si="77">SUM(T29:T36)</f>
        <v>225977.32000000004</v>
      </c>
      <c r="U41" s="168">
        <f t="shared" si="77"/>
        <v>232700.84899999999</v>
      </c>
      <c r="V41" s="168">
        <f t="shared" si="77"/>
        <v>238909.77299999996</v>
      </c>
      <c r="W41" s="168">
        <f t="shared" si="77"/>
        <v>238266.73400000003</v>
      </c>
      <c r="X41" s="168">
        <f t="shared" si="77"/>
        <v>246724.34699999995</v>
      </c>
      <c r="Y41" s="168">
        <f t="shared" si="77"/>
        <v>252516.71799999996</v>
      </c>
      <c r="Z41" s="168">
        <f t="shared" si="77"/>
        <v>255714.10799999992</v>
      </c>
      <c r="AA41" s="168">
        <f t="shared" si="77"/>
        <v>272889.46799999999</v>
      </c>
      <c r="AB41" s="168">
        <f t="shared" si="77"/>
        <v>270128.19899999996</v>
      </c>
      <c r="AC41" s="168">
        <f t="shared" si="77"/>
        <v>242104.48</v>
      </c>
      <c r="AD41" s="168">
        <f t="shared" si="77"/>
        <v>270600.47200000007</v>
      </c>
      <c r="AE41" s="168">
        <f t="shared" si="77"/>
        <v>261281.61300000013</v>
      </c>
      <c r="AF41" s="169">
        <f t="shared" si="77"/>
        <v>256566.42</v>
      </c>
      <c r="AG41" s="57">
        <f t="shared" ref="AG41:AG45" si="78">IF(AF41="","",(AF41-AE41)/AE41)</f>
        <v>-1.8046401910417301E-2</v>
      </c>
      <c r="AI41" s="199">
        <f t="shared" si="72"/>
        <v>2.4033757304461059</v>
      </c>
      <c r="AJ41" s="173">
        <f t="shared" si="72"/>
        <v>2.1604775647069658</v>
      </c>
      <c r="AK41" s="173">
        <f t="shared" si="73"/>
        <v>2.0815385034154148</v>
      </c>
      <c r="AL41" s="173">
        <f t="shared" si="73"/>
        <v>2.1930958420603774</v>
      </c>
      <c r="AM41" s="173">
        <f t="shared" si="73"/>
        <v>2.736667704708784</v>
      </c>
      <c r="AN41" s="173">
        <f t="shared" si="73"/>
        <v>2.806579887407759</v>
      </c>
      <c r="AO41" s="173">
        <f t="shared" si="73"/>
        <v>2.3947206401911552</v>
      </c>
      <c r="AP41" s="173">
        <f t="shared" si="73"/>
        <v>2.5315330285504039</v>
      </c>
      <c r="AQ41" s="173">
        <f t="shared" si="73"/>
        <v>2.4428359299157067</v>
      </c>
      <c r="AR41" s="173">
        <f t="shared" si="73"/>
        <v>2.7122127498243422</v>
      </c>
      <c r="AS41" s="173">
        <f t="shared" si="73"/>
        <v>2.6567266035849348</v>
      </c>
      <c r="AT41" s="173">
        <f t="shared" si="73"/>
        <v>2.7497635776503841</v>
      </c>
      <c r="AU41" s="173">
        <f>IF(AE41="","",(AE41/N41)*10)</f>
        <v>2.7108503460068705</v>
      </c>
      <c r="AV41" s="173">
        <f>IF(AF41="","",(AF41/O41)*10)</f>
        <v>2.7311506830399046</v>
      </c>
      <c r="AW41" s="61">
        <f t="shared" ref="AW41:AW42" si="79">IF(AV41="","",(AV41-AU41)/AU41)</f>
        <v>7.4885495110185189E-3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80">SUM(E29:E31)</f>
        <v>397992.19999999995</v>
      </c>
      <c r="F42" s="154">
        <f t="shared" si="80"/>
        <v>320914.02999999997</v>
      </c>
      <c r="G42" s="154">
        <f t="shared" si="80"/>
        <v>319240.09999999998</v>
      </c>
      <c r="H42" s="154">
        <f t="shared" si="80"/>
        <v>375788.15999999986</v>
      </c>
      <c r="I42" s="154">
        <f t="shared" si="80"/>
        <v>329821.17</v>
      </c>
      <c r="J42" s="154">
        <f t="shared" si="80"/>
        <v>409296.98</v>
      </c>
      <c r="K42" s="154">
        <f t="shared" si="80"/>
        <v>362582.60999999987</v>
      </c>
      <c r="L42" s="154">
        <f t="shared" si="80"/>
        <v>323969.94999999995</v>
      </c>
      <c r="M42" s="154">
        <f t="shared" ref="M42:N42" si="81">SUM(M29:M31)</f>
        <v>371518.00999999989</v>
      </c>
      <c r="N42" s="154">
        <f t="shared" si="81"/>
        <v>343792.48999999976</v>
      </c>
      <c r="O42" s="154">
        <f t="shared" ref="O42" si="82">SUM(O29:O31)</f>
        <v>345176.80999999982</v>
      </c>
      <c r="P42" s="61">
        <f t="shared" si="53"/>
        <v>4.0266150083734121E-3</v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83">SUM(V29:V31)</f>
        <v>84446.709999999992</v>
      </c>
      <c r="W42" s="154">
        <f t="shared" si="83"/>
        <v>88812.746000000028</v>
      </c>
      <c r="X42" s="154">
        <f t="shared" si="83"/>
        <v>88470.203999999969</v>
      </c>
      <c r="Y42" s="154">
        <f t="shared" si="83"/>
        <v>91011.791000000027</v>
      </c>
      <c r="Z42" s="154">
        <f t="shared" si="83"/>
        <v>89366.013999999952</v>
      </c>
      <c r="AA42" s="154">
        <f t="shared" si="83"/>
        <v>99643.168000000005</v>
      </c>
      <c r="AB42" s="154">
        <f t="shared" si="83"/>
        <v>99340.117999999988</v>
      </c>
      <c r="AC42" s="154">
        <f t="shared" si="83"/>
        <v>86053.720000000016</v>
      </c>
      <c r="AD42" s="154">
        <f t="shared" ref="AD42:AE42" si="84">SUM(AD29:AD31)</f>
        <v>101509.05600000001</v>
      </c>
      <c r="AE42" s="154">
        <f t="shared" si="84"/>
        <v>96896.077000000048</v>
      </c>
      <c r="AF42" s="154">
        <f t="shared" ref="AF42" si="85">SUM(AF29:AF31)</f>
        <v>95340.730000000054</v>
      </c>
      <c r="AG42" s="52">
        <f t="shared" si="78"/>
        <v>-1.6051702485333781E-2</v>
      </c>
      <c r="AI42" s="197">
        <f t="shared" si="72"/>
        <v>2.4364590200545351</v>
      </c>
      <c r="AJ42" s="156">
        <f t="shared" si="72"/>
        <v>2.3667894900255999</v>
      </c>
      <c r="AK42" s="156">
        <f t="shared" ref="AK42:AT44" si="86">(U42/D42)*10</f>
        <v>1.9850252923809542</v>
      </c>
      <c r="AL42" s="156">
        <f t="shared" si="86"/>
        <v>2.1218182165379122</v>
      </c>
      <c r="AM42" s="156">
        <f t="shared" si="86"/>
        <v>2.7674934000236773</v>
      </c>
      <c r="AN42" s="156">
        <f t="shared" si="86"/>
        <v>2.7712747865947911</v>
      </c>
      <c r="AO42" s="156">
        <f t="shared" si="86"/>
        <v>2.4218908599994227</v>
      </c>
      <c r="AP42" s="156">
        <f t="shared" si="86"/>
        <v>2.7095293488892769</v>
      </c>
      <c r="AQ42" s="156">
        <f t="shared" si="86"/>
        <v>2.4344955587016552</v>
      </c>
      <c r="AR42" s="156">
        <f t="shared" si="86"/>
        <v>2.7397926778672597</v>
      </c>
      <c r="AS42" s="156">
        <f t="shared" si="86"/>
        <v>2.6562253690504329</v>
      </c>
      <c r="AT42" s="156">
        <f t="shared" si="86"/>
        <v>2.7322782009948869</v>
      </c>
      <c r="AU42" s="156">
        <f t="shared" ref="AU42:AV44" si="87">(AE42/N42)*10</f>
        <v>2.8184465867768118</v>
      </c>
      <c r="AV42" s="156">
        <f t="shared" si="87"/>
        <v>2.7620838723203942</v>
      </c>
      <c r="AW42" s="61">
        <f t="shared" si="79"/>
        <v>-1.9997794075946731E-2</v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88">SUM(E32:E34)</f>
        <v>452362.07000000007</v>
      </c>
      <c r="F43" s="154">
        <f t="shared" si="88"/>
        <v>346745.78999999992</v>
      </c>
      <c r="G43" s="154">
        <f t="shared" si="88"/>
        <v>356512.32999999996</v>
      </c>
      <c r="H43" s="154">
        <f t="shared" si="88"/>
        <v>427716.65999999992</v>
      </c>
      <c r="I43" s="154">
        <f t="shared" si="88"/>
        <v>426590.23</v>
      </c>
      <c r="J43" s="154">
        <f t="shared" si="88"/>
        <v>454858.03</v>
      </c>
      <c r="K43" s="154">
        <f t="shared" si="88"/>
        <v>390784.71999999991</v>
      </c>
      <c r="L43" s="154">
        <f t="shared" si="88"/>
        <v>348578.50999999989</v>
      </c>
      <c r="M43" s="154">
        <f t="shared" ref="M43:N43" si="89">SUM(M32:M34)</f>
        <v>402799.82999999984</v>
      </c>
      <c r="N43" s="154">
        <f t="shared" si="89"/>
        <v>382135.83999999968</v>
      </c>
      <c r="O43" s="154">
        <f>IF(O34="","",SUM(O32:O34))</f>
        <v>371501.20000000013</v>
      </c>
      <c r="P43" s="52">
        <f t="shared" si="53"/>
        <v>-2.7829475507975272E-2</v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90">SUM(V32:V34)</f>
        <v>94857.412999999986</v>
      </c>
      <c r="W43" s="154">
        <f t="shared" si="90"/>
        <v>91989.164000000033</v>
      </c>
      <c r="X43" s="154">
        <f t="shared" si="90"/>
        <v>97881.056000000011</v>
      </c>
      <c r="Y43" s="154">
        <f t="shared" si="90"/>
        <v>97771.116999999969</v>
      </c>
      <c r="Z43" s="154">
        <f t="shared" si="90"/>
        <v>103996.73799999995</v>
      </c>
      <c r="AA43" s="154">
        <f t="shared" si="90"/>
        <v>107258.03199999998</v>
      </c>
      <c r="AB43" s="154">
        <f t="shared" si="90"/>
        <v>100592.079</v>
      </c>
      <c r="AC43" s="154">
        <f t="shared" si="90"/>
        <v>90380.885999999999</v>
      </c>
      <c r="AD43" s="154">
        <f t="shared" ref="AD43:AE43" si="91">SUM(AD32:AD34)</f>
        <v>108425.69100000005</v>
      </c>
      <c r="AE43" s="154">
        <f t="shared" si="91"/>
        <v>101593.97400000006</v>
      </c>
      <c r="AF43" s="154">
        <f>IF(AF34="","",SUM(AF32:AF34))</f>
        <v>99784.531000000017</v>
      </c>
      <c r="AG43" s="52">
        <f t="shared" si="78"/>
        <v>-1.7810534707501862E-2</v>
      </c>
      <c r="AI43" s="198">
        <f t="shared" si="72"/>
        <v>2.2750732862824821</v>
      </c>
      <c r="AJ43" s="157">
        <f t="shared" si="72"/>
        <v>1.9521934010893327</v>
      </c>
      <c r="AK43" s="157">
        <f t="shared" si="86"/>
        <v>2.0898434558003469</v>
      </c>
      <c r="AL43" s="157">
        <f t="shared" si="86"/>
        <v>2.0969356029341712</v>
      </c>
      <c r="AM43" s="157">
        <f t="shared" si="86"/>
        <v>2.6529280715996597</v>
      </c>
      <c r="AN43" s="157">
        <f t="shared" si="86"/>
        <v>2.7455167118623924</v>
      </c>
      <c r="AO43" s="157">
        <f t="shared" si="86"/>
        <v>2.2858851698692302</v>
      </c>
      <c r="AP43" s="157">
        <f t="shared" si="86"/>
        <v>2.4378602857360319</v>
      </c>
      <c r="AQ43" s="157">
        <f t="shared" si="86"/>
        <v>2.3580551496474618</v>
      </c>
      <c r="AR43" s="157">
        <f t="shared" si="86"/>
        <v>2.5741047142273121</v>
      </c>
      <c r="AS43" s="157">
        <f t="shared" si="86"/>
        <v>2.5928415954270969</v>
      </c>
      <c r="AT43" s="157">
        <f t="shared" si="86"/>
        <v>2.6918008133220934</v>
      </c>
      <c r="AU43" s="157">
        <f t="shared" si="87"/>
        <v>2.6585827176011585</v>
      </c>
      <c r="AV43" s="157">
        <f t="shared" ref="AV43" si="92">(AF43/O43)*10</f>
        <v>2.6859813911772017</v>
      </c>
      <c r="AW43" s="52">
        <f t="shared" ref="AW43" si="93">IF(AV43="","",(AV43-AU43)/AU43)</f>
        <v>1.03057442578898E-2</v>
      </c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94">SUM(E35:E37)</f>
        <v>380039.47999999986</v>
      </c>
      <c r="F44" s="154">
        <f t="shared" si="94"/>
        <v>326934.71000000002</v>
      </c>
      <c r="G44" s="154">
        <f t="shared" si="94"/>
        <v>312275.05999999988</v>
      </c>
      <c r="H44" s="154">
        <f t="shared" si="94"/>
        <v>397927.66000000009</v>
      </c>
      <c r="I44" s="154">
        <f t="shared" si="94"/>
        <v>401306.53999999992</v>
      </c>
      <c r="J44" s="154">
        <f t="shared" si="94"/>
        <v>370175.25</v>
      </c>
      <c r="K44" s="154">
        <f t="shared" si="94"/>
        <v>378308.29999999981</v>
      </c>
      <c r="L44" s="154">
        <f t="shared" si="94"/>
        <v>363918.54</v>
      </c>
      <c r="M44" s="154">
        <f t="shared" ref="M44:N44" si="95">SUM(M35:M37)</f>
        <v>337143.84999999986</v>
      </c>
      <c r="N44" s="154">
        <f t="shared" si="95"/>
        <v>356836.42999999993</v>
      </c>
      <c r="O44" s="154" t="str">
        <f>IF(O37="","",SUM(O35:O37))</f>
        <v/>
      </c>
      <c r="P44" s="52" t="str">
        <f t="shared" si="53"/>
        <v/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96">SUM(V35:V37)</f>
        <v>95010.713999999993</v>
      </c>
      <c r="W44" s="154">
        <f t="shared" si="96"/>
        <v>96933.330000000016</v>
      </c>
      <c r="X44" s="154">
        <f t="shared" si="96"/>
        <v>97029.099999999919</v>
      </c>
      <c r="Y44" s="154">
        <f t="shared" si="96"/>
        <v>103464.25199999993</v>
      </c>
      <c r="Z44" s="154">
        <f t="shared" si="96"/>
        <v>101256.62400000007</v>
      </c>
      <c r="AA44" s="154">
        <f t="shared" si="96"/>
        <v>103099.24100000001</v>
      </c>
      <c r="AB44" s="154">
        <f t="shared" si="96"/>
        <v>114633.18400000001</v>
      </c>
      <c r="AC44" s="154">
        <f t="shared" si="96"/>
        <v>101186.17999999993</v>
      </c>
      <c r="AD44" s="154">
        <f t="shared" ref="AD44:AE44" si="97">SUM(AD35:AD37)</f>
        <v>99045.043999999994</v>
      </c>
      <c r="AE44" s="154">
        <f t="shared" si="97"/>
        <v>99499.376000000018</v>
      </c>
      <c r="AF44" s="154" t="str">
        <f>IF(AF37="","",SUM(AF35:AF37))</f>
        <v/>
      </c>
      <c r="AG44" s="52" t="str">
        <f t="shared" si="78"/>
        <v/>
      </c>
      <c r="AI44" s="198">
        <f t="shared" si="72"/>
        <v>2.613554504687233</v>
      </c>
      <c r="AJ44" s="157">
        <f t="shared" si="72"/>
        <v>2.3424497621770386</v>
      </c>
      <c r="AK44" s="157">
        <f t="shared" si="86"/>
        <v>2.1934914163029777</v>
      </c>
      <c r="AL44" s="157">
        <f t="shared" si="86"/>
        <v>2.5000222082189993</v>
      </c>
      <c r="AM44" s="157">
        <f t="shared" si="86"/>
        <v>2.9649140037776966</v>
      </c>
      <c r="AN44" s="157">
        <f t="shared" si="86"/>
        <v>3.1071677642140223</v>
      </c>
      <c r="AO44" s="157">
        <f t="shared" si="86"/>
        <v>2.6000769084511473</v>
      </c>
      <c r="AP44" s="157">
        <f t="shared" si="86"/>
        <v>2.5231740305054604</v>
      </c>
      <c r="AQ44" s="157">
        <f t="shared" si="86"/>
        <v>2.7851467919586739</v>
      </c>
      <c r="AR44" s="157">
        <f t="shared" si="86"/>
        <v>3.0301524973150222</v>
      </c>
      <c r="AS44" s="157">
        <f t="shared" si="86"/>
        <v>2.780462352921067</v>
      </c>
      <c r="AT44" s="157">
        <f t="shared" si="86"/>
        <v>2.9377680773355359</v>
      </c>
      <c r="AU44" s="157">
        <f t="shared" si="87"/>
        <v>2.7883749425472066</v>
      </c>
      <c r="AV44" s="157"/>
      <c r="AW44" s="52"/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98">IF(E40="","",SUM(E38:E40))</f>
        <v>407657.96999999974</v>
      </c>
      <c r="F45" s="155">
        <f t="shared" si="98"/>
        <v>389896.20999999979</v>
      </c>
      <c r="G45" s="155">
        <f t="shared" si="98"/>
        <v>414494.53</v>
      </c>
      <c r="H45" s="155">
        <f t="shared" si="98"/>
        <v>445352.96000000014</v>
      </c>
      <c r="I45" s="155">
        <f t="shared" si="98"/>
        <v>520911.64999999973</v>
      </c>
      <c r="J45" s="155">
        <f t="shared" si="98"/>
        <v>447178.6</v>
      </c>
      <c r="K45" s="155">
        <f t="shared" si="98"/>
        <v>436294.14999999967</v>
      </c>
      <c r="L45" s="155">
        <f t="shared" si="98"/>
        <v>375280.25999999972</v>
      </c>
      <c r="M45" s="155">
        <f t="shared" ref="M45:N45" si="99">IF(M40="","",SUM(M38:M40))</f>
        <v>397265.69</v>
      </c>
      <c r="N45" s="155">
        <f t="shared" si="99"/>
        <v>385842.90000000014</v>
      </c>
      <c r="O45" s="155" t="str">
        <f>IF(O40="","",SUM(O38:O40))</f>
        <v/>
      </c>
      <c r="P45" s="55" t="str">
        <f t="shared" si="53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100">IF(V40="","",SUM(V38:V40))</f>
        <v>133283.21699999986</v>
      </c>
      <c r="W45" s="155">
        <f t="shared" si="100"/>
        <v>129217.92900000005</v>
      </c>
      <c r="X45" s="155">
        <f t="shared" si="100"/>
        <v>138507.0309999999</v>
      </c>
      <c r="Y45" s="155">
        <f t="shared" si="100"/>
        <v>139017.64100000003</v>
      </c>
      <c r="Z45" s="155">
        <f t="shared" si="100"/>
        <v>147745.076</v>
      </c>
      <c r="AA45" s="155">
        <f t="shared" si="100"/>
        <v>144201.65400000001</v>
      </c>
      <c r="AB45" s="155">
        <f t="shared" si="100"/>
        <v>140364.57099999997</v>
      </c>
      <c r="AC45" s="155">
        <f t="shared" si="100"/>
        <v>116333.356</v>
      </c>
      <c r="AD45" s="155">
        <f t="shared" ref="AD45:AE45" si="101">IF(AD40="","",SUM(AD38:AD40))</f>
        <v>120666.09900000007</v>
      </c>
      <c r="AE45" s="155">
        <f t="shared" si="101"/>
        <v>120177.06300000002</v>
      </c>
      <c r="AF45" s="155" t="str">
        <f>IF(AF40="","",SUM(AF38:AF40))</f>
        <v/>
      </c>
      <c r="AG45" s="55" t="str">
        <f t="shared" si="78"/>
        <v/>
      </c>
      <c r="AI45" s="200">
        <f t="shared" si="72"/>
        <v>2.9376034082439215</v>
      </c>
      <c r="AJ45" s="158">
        <f t="shared" si="72"/>
        <v>2.642822586054681</v>
      </c>
      <c r="AK45" s="158">
        <f t="shared" ref="AK45:AT45" si="102">IF(U40="","",(U45/D45)*10)</f>
        <v>2.3651800960558829</v>
      </c>
      <c r="AL45" s="158">
        <f t="shared" si="102"/>
        <v>3.2694863539648189</v>
      </c>
      <c r="AM45" s="158">
        <f t="shared" si="102"/>
        <v>3.3141622228130947</v>
      </c>
      <c r="AN45" s="158">
        <f t="shared" si="102"/>
        <v>3.3415888745262787</v>
      </c>
      <c r="AO45" s="158">
        <f t="shared" si="102"/>
        <v>3.1215160442629593</v>
      </c>
      <c r="AP45" s="158">
        <f t="shared" si="102"/>
        <v>2.8362789736032989</v>
      </c>
      <c r="AQ45" s="158">
        <f t="shared" si="102"/>
        <v>3.2246993483140747</v>
      </c>
      <c r="AR45" s="158">
        <f t="shared" si="102"/>
        <v>3.2172003910664415</v>
      </c>
      <c r="AS45" s="158">
        <f t="shared" si="102"/>
        <v>3.0999060808580792</v>
      </c>
      <c r="AT45" s="158">
        <f t="shared" si="102"/>
        <v>3.0374155643795984</v>
      </c>
      <c r="AU45" s="158">
        <f>IF(AE40="","",(AE45/N45)*10)</f>
        <v>3.1146630662375796</v>
      </c>
      <c r="AV45" s="158" t="str">
        <f>IF(AF40="","",(AF45/O45)*10)</f>
        <v/>
      </c>
      <c r="AW45" s="55" t="str">
        <f>IF(AV45="","",(AV45-AU45)/AU45)</f>
        <v/>
      </c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9">
        <v>1000</v>
      </c>
      <c r="AW47" s="289" t="s">
        <v>47</v>
      </c>
      <c r="AZ47" s="105"/>
    </row>
    <row r="48" spans="1:52" ht="20.100000000000001" customHeight="1" x14ac:dyDescent="0.25">
      <c r="A48" s="333" t="s">
        <v>15</v>
      </c>
      <c r="B48" s="335" t="s">
        <v>72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30"/>
      <c r="P48" s="331" t="s">
        <v>148</v>
      </c>
      <c r="R48" s="336" t="s">
        <v>3</v>
      </c>
      <c r="S48" s="328" t="s">
        <v>72</v>
      </c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30"/>
      <c r="AG48" s="331" t="s">
        <v>148</v>
      </c>
      <c r="AI48" s="328" t="s">
        <v>72</v>
      </c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30"/>
      <c r="AW48" s="331" t="str">
        <f>AG48</f>
        <v>D       2023/2022</v>
      </c>
      <c r="AZ48" s="105"/>
    </row>
    <row r="49" spans="1:52" ht="20.100000000000001" customHeight="1" thickBot="1" x14ac:dyDescent="0.3">
      <c r="A49" s="334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32"/>
      <c r="R49" s="337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2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32"/>
      <c r="AZ49" s="105"/>
    </row>
    <row r="50" spans="1:52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2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2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128442.5299999998</v>
      </c>
      <c r="O51" s="112">
        <v>136132.38999999993</v>
      </c>
      <c r="P51" s="61">
        <f>IF(O51="","",(O51-N51)/N51)</f>
        <v>5.9870044602828548E-2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35625.285999999978</v>
      </c>
      <c r="AF51" s="112">
        <v>34983.273000000016</v>
      </c>
      <c r="AG51" s="61">
        <f>(AF51-AE51)/AE51</f>
        <v>-1.8021272867815376E-2</v>
      </c>
      <c r="AI51" s="197">
        <f t="shared" ref="AI51:AI60" si="103">(S51/B51)*10</f>
        <v>1.8403950095881081</v>
      </c>
      <c r="AJ51" s="156">
        <f t="shared" ref="AJ51:AJ60" si="104">(T51/C51)*10</f>
        <v>2.1615227579625658</v>
      </c>
      <c r="AK51" s="156">
        <f t="shared" ref="AK51:AK60" si="105">(U51/D51)*10</f>
        <v>1.6233752122420044</v>
      </c>
      <c r="AL51" s="156">
        <f t="shared" ref="AL51:AL60" si="106">(V51/E51)*10</f>
        <v>2.1365698136809841</v>
      </c>
      <c r="AM51" s="156">
        <f t="shared" ref="AM51:AM60" si="107">(W51/F51)*10</f>
        <v>1.9118665881821473</v>
      </c>
      <c r="AN51" s="156">
        <f t="shared" ref="AN51:AN60" si="108">(X51/G51)*10</f>
        <v>2.084887683249244</v>
      </c>
      <c r="AO51" s="156">
        <f t="shared" ref="AO51:AO60" si="109">(Y51/H51)*10</f>
        <v>2.5496644283820684</v>
      </c>
      <c r="AP51" s="156">
        <f t="shared" ref="AP51:AP60" si="110">(Z51/I51)*10</f>
        <v>2.3022728777371348</v>
      </c>
      <c r="AQ51" s="156">
        <f t="shared" ref="AQ51:AQ60" si="111">(AA51/J51)*10</f>
        <v>2.6245023255663726</v>
      </c>
      <c r="AR51" s="156">
        <f t="shared" ref="AR51:AR60" si="112">(AB51/K51)*10</f>
        <v>2.5168305052232003</v>
      </c>
      <c r="AS51" s="156">
        <f t="shared" ref="AS51:AT60" si="113">(AC51/L51)*10</f>
        <v>2.5770024051709339</v>
      </c>
      <c r="AT51" s="156">
        <f t="shared" si="113"/>
        <v>2.4558880613738214</v>
      </c>
      <c r="AU51" s="156">
        <f>(AE51/N51)*10</f>
        <v>2.7736362714125953</v>
      </c>
      <c r="AV51" s="156">
        <f>(AF51/O51)*10</f>
        <v>2.5697979004115061</v>
      </c>
      <c r="AW51" s="61">
        <f t="shared" ref="AW51" si="114">IF(AV51="","",(AV51-AU51)/AU51)</f>
        <v>-7.3491384974308682E-2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138621.96999999994</v>
      </c>
      <c r="O52" s="119">
        <v>127037.36999999995</v>
      </c>
      <c r="P52" s="52">
        <f t="shared" ref="P52:P67" si="115">IF(O52="","",(O52-N52)/N52)</f>
        <v>-8.3569725635842543E-2</v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37504.744000000028</v>
      </c>
      <c r="AF52" s="119">
        <v>37715.522000000034</v>
      </c>
      <c r="AG52" s="52">
        <f t="shared" ref="AG52:AG62" si="116">(AF52-AE52)/AE52</f>
        <v>5.6200356946845328E-3</v>
      </c>
      <c r="AI52" s="198">
        <f t="shared" si="103"/>
        <v>1.9828769390109828</v>
      </c>
      <c r="AJ52" s="157">
        <f t="shared" si="104"/>
        <v>1.9988227993313985</v>
      </c>
      <c r="AK52" s="157">
        <f t="shared" si="105"/>
        <v>1.9749874173279136</v>
      </c>
      <c r="AL52" s="157">
        <f t="shared" si="106"/>
        <v>2.0345965286625685</v>
      </c>
      <c r="AM52" s="157">
        <f t="shared" si="107"/>
        <v>2.0060953800975545</v>
      </c>
      <c r="AN52" s="157">
        <f t="shared" si="108"/>
        <v>2.0568406639230217</v>
      </c>
      <c r="AO52" s="157">
        <f t="shared" si="109"/>
        <v>2.6533769046368283</v>
      </c>
      <c r="AP52" s="157">
        <f t="shared" si="110"/>
        <v>2.647838667682183</v>
      </c>
      <c r="AQ52" s="157">
        <f t="shared" si="111"/>
        <v>2.631341738074287</v>
      </c>
      <c r="AR52" s="157">
        <f t="shared" si="112"/>
        <v>2.536018842558001</v>
      </c>
      <c r="AS52" s="157">
        <f t="shared" si="113"/>
        <v>2.4832292547690611</v>
      </c>
      <c r="AT52" s="157">
        <f t="shared" si="113"/>
        <v>2.5417049850064632</v>
      </c>
      <c r="AU52" s="157">
        <f t="shared" ref="AU52:AU60" si="117">(AE52/N52)*10</f>
        <v>2.7055411202134874</v>
      </c>
      <c r="AV52" s="157">
        <f t="shared" ref="AV52" si="118">(AF52/O52)*10</f>
        <v>2.9688525510249502</v>
      </c>
      <c r="AW52" s="52">
        <f t="shared" ref="AW52" si="119">IF(AV52="","",(AV52-AU52)/AU52)</f>
        <v>9.7323019356174323E-2</v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160491.22000000006</v>
      </c>
      <c r="N53" s="202">
        <v>144711.77000000008</v>
      </c>
      <c r="O53" s="119">
        <v>150571.64000000007</v>
      </c>
      <c r="P53" s="52">
        <f t="shared" si="115"/>
        <v>4.0493389031175504E-2</v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45543.809999999969</v>
      </c>
      <c r="AE53" s="154">
        <v>41236.967000000041</v>
      </c>
      <c r="AF53" s="119">
        <v>43915.523000000045</v>
      </c>
      <c r="AG53" s="52">
        <f t="shared" si="116"/>
        <v>6.4955213607247139E-2</v>
      </c>
      <c r="AI53" s="198">
        <f t="shared" si="103"/>
        <v>2.0077226683000542</v>
      </c>
      <c r="AJ53" s="157">
        <f t="shared" si="104"/>
        <v>1.8315235126543004</v>
      </c>
      <c r="AK53" s="157">
        <f t="shared" si="105"/>
        <v>1.8119557041330736</v>
      </c>
      <c r="AL53" s="157">
        <f t="shared" si="106"/>
        <v>2.0167206334389824</v>
      </c>
      <c r="AM53" s="157">
        <f t="shared" si="107"/>
        <v>1.9826132412987234</v>
      </c>
      <c r="AN53" s="157">
        <f t="shared" si="108"/>
        <v>2.113228319300315</v>
      </c>
      <c r="AO53" s="157">
        <f t="shared" si="109"/>
        <v>2.602660007755369</v>
      </c>
      <c r="AP53" s="157">
        <f t="shared" si="110"/>
        <v>2.6739934021991134</v>
      </c>
      <c r="AQ53" s="157">
        <f t="shared" si="111"/>
        <v>2.617554001228326</v>
      </c>
      <c r="AR53" s="157">
        <f t="shared" si="112"/>
        <v>2.609925131515602</v>
      </c>
      <c r="AS53" s="157">
        <f t="shared" si="113"/>
        <v>2.6161012043466729</v>
      </c>
      <c r="AT53" s="157">
        <f t="shared" si="113"/>
        <v>2.8377757985763923</v>
      </c>
      <c r="AU53" s="157">
        <f t="shared" si="117"/>
        <v>2.8495931602522742</v>
      </c>
      <c r="AV53" s="157">
        <f t="shared" ref="AV53" si="120">(AF53/O53)*10</f>
        <v>2.9165866161781877</v>
      </c>
      <c r="AW53" s="52">
        <f t="shared" ref="AW53" si="121">IF(AV53="","",(AV53-AU53)/AU53)</f>
        <v>2.3509831810511021E-2</v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130093.26</v>
      </c>
      <c r="O54" s="119">
        <v>125294.90999999999</v>
      </c>
      <c r="P54" s="52">
        <f t="shared" si="115"/>
        <v>-3.6883924655281959E-2</v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37368.31299999998</v>
      </c>
      <c r="AF54" s="119">
        <v>37534.006999999983</v>
      </c>
      <c r="AG54" s="52">
        <f t="shared" si="116"/>
        <v>4.4340776100864716E-3</v>
      </c>
      <c r="AI54" s="198">
        <f t="shared" si="103"/>
        <v>1.9069227134443323</v>
      </c>
      <c r="AJ54" s="157">
        <f t="shared" si="104"/>
        <v>1.915464103514757</v>
      </c>
      <c r="AK54" s="157">
        <f t="shared" si="105"/>
        <v>1.8761332001822941</v>
      </c>
      <c r="AL54" s="157">
        <f t="shared" si="106"/>
        <v>1.8126793237794652</v>
      </c>
      <c r="AM54" s="157">
        <f t="shared" si="107"/>
        <v>2.2034024597762674</v>
      </c>
      <c r="AN54" s="157">
        <f t="shared" si="108"/>
        <v>1.9447659298682476</v>
      </c>
      <c r="AO54" s="157">
        <f t="shared" si="109"/>
        <v>2.43607496637682</v>
      </c>
      <c r="AP54" s="157">
        <f t="shared" si="110"/>
        <v>2.3737374992869791</v>
      </c>
      <c r="AQ54" s="157">
        <f t="shared" si="111"/>
        <v>2.3781815706915439</v>
      </c>
      <c r="AR54" s="157">
        <f t="shared" si="112"/>
        <v>2.4789600355286541</v>
      </c>
      <c r="AS54" s="157">
        <f t="shared" si="113"/>
        <v>2.7486232264577093</v>
      </c>
      <c r="AT54" s="157">
        <f t="shared" si="113"/>
        <v>2.7144993314116017</v>
      </c>
      <c r="AU54" s="157">
        <f t="shared" si="117"/>
        <v>2.8724249818937571</v>
      </c>
      <c r="AV54" s="157">
        <f t="shared" ref="AV54" si="122">(AF54/O54)*10</f>
        <v>2.9956529758471424</v>
      </c>
      <c r="AW54" s="52">
        <f t="shared" ref="AW54" si="123">IF(AV54="","",(AV54-AU54)/AU54)</f>
        <v>4.2900334988780993E-2</v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147343.25999999978</v>
      </c>
      <c r="O55" s="119">
        <v>152855.70999999996</v>
      </c>
      <c r="P55" s="52">
        <f t="shared" si="115"/>
        <v>3.7412298329765441E-2</v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42292.586000000018</v>
      </c>
      <c r="AF55" s="119">
        <v>46204.508000000053</v>
      </c>
      <c r="AG55" s="52">
        <f t="shared" si="116"/>
        <v>9.2496637590333997E-2</v>
      </c>
      <c r="AI55" s="198">
        <f t="shared" si="103"/>
        <v>1.7520340711061637</v>
      </c>
      <c r="AJ55" s="157">
        <f t="shared" si="104"/>
        <v>1.7517428736684229</v>
      </c>
      <c r="AK55" s="157">
        <f t="shared" si="105"/>
        <v>1.726322321385233</v>
      </c>
      <c r="AL55" s="157">
        <f t="shared" si="106"/>
        <v>2.0015272066699175</v>
      </c>
      <c r="AM55" s="157">
        <f t="shared" si="107"/>
        <v>2.0864842867894087</v>
      </c>
      <c r="AN55" s="157">
        <f t="shared" si="108"/>
        <v>2.3291488172697856</v>
      </c>
      <c r="AO55" s="157">
        <f t="shared" si="109"/>
        <v>2.331685483786639</v>
      </c>
      <c r="AP55" s="157">
        <f t="shared" si="110"/>
        <v>2.4456093561553693</v>
      </c>
      <c r="AQ55" s="157">
        <f t="shared" si="111"/>
        <v>2.5166896261109475</v>
      </c>
      <c r="AR55" s="157">
        <f t="shared" si="112"/>
        <v>2.3149959655163963</v>
      </c>
      <c r="AS55" s="157">
        <f t="shared" si="113"/>
        <v>2.5229270215366979</v>
      </c>
      <c r="AT55" s="157">
        <f t="shared" si="113"/>
        <v>2.6525523763560646</v>
      </c>
      <c r="AU55" s="157">
        <f t="shared" si="117"/>
        <v>2.8703441202536228</v>
      </c>
      <c r="AV55" s="157">
        <f t="shared" ref="AV55" si="124">(AF55/O55)*10</f>
        <v>3.0227531572095057</v>
      </c>
      <c r="AW55" s="52">
        <f t="shared" ref="AW55" si="125">IF(AV55="","",(AV55-AU55)/AU55)</f>
        <v>5.3097827497567085E-2</v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>
        <v>179980.49000000008</v>
      </c>
      <c r="P56" s="52">
        <f t="shared" si="115"/>
        <v>0.34570959594203704</v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38238.688000000016</v>
      </c>
      <c r="AF56" s="119">
        <v>52448.699999999983</v>
      </c>
      <c r="AG56" s="52">
        <f t="shared" si="116"/>
        <v>0.37161348213620615</v>
      </c>
      <c r="AI56" s="198">
        <f t="shared" si="103"/>
        <v>2.1642824699311363</v>
      </c>
      <c r="AJ56" s="157">
        <f t="shared" si="104"/>
        <v>1.6258312843389231</v>
      </c>
      <c r="AK56" s="157">
        <f t="shared" si="105"/>
        <v>1.8444156881700937</v>
      </c>
      <c r="AL56" s="157">
        <f t="shared" si="106"/>
        <v>2.2679253964330508</v>
      </c>
      <c r="AM56" s="157">
        <f t="shared" si="107"/>
        <v>1.9775145141985686</v>
      </c>
      <c r="AN56" s="157">
        <f t="shared" si="108"/>
        <v>2.2301042720461464</v>
      </c>
      <c r="AO56" s="157">
        <f t="shared" si="109"/>
        <v>2.4649217088977964</v>
      </c>
      <c r="AP56" s="157">
        <f t="shared" si="110"/>
        <v>2.2994092133916011</v>
      </c>
      <c r="AQ56" s="157">
        <f t="shared" si="111"/>
        <v>2.5374049995421668</v>
      </c>
      <c r="AR56" s="157">
        <f t="shared" si="112"/>
        <v>2.5635245583717103</v>
      </c>
      <c r="AS56" s="157">
        <f t="shared" si="113"/>
        <v>2.3079094660369694</v>
      </c>
      <c r="AT56" s="157">
        <f t="shared" si="113"/>
        <v>2.6287498593130412</v>
      </c>
      <c r="AU56" s="157">
        <f t="shared" si="117"/>
        <v>2.8590970820133683</v>
      </c>
      <c r="AV56" s="157">
        <f>(AF56/O56)*10</f>
        <v>2.91413252625326</v>
      </c>
      <c r="AW56" s="52">
        <f>IF(AV56="","",(AV56-AU56)/AU56)</f>
        <v>1.9249239414121572E-2</v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166050.53999999986</v>
      </c>
      <c r="O57" s="119">
        <v>174643.30999999947</v>
      </c>
      <c r="P57" s="52">
        <f t="shared" si="115"/>
        <v>5.1747919639403873E-2</v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48307.429000000018</v>
      </c>
      <c r="AF57" s="119">
        <v>53491.727000000014</v>
      </c>
      <c r="AG57" s="52">
        <f t="shared" si="116"/>
        <v>0.10731885565675608</v>
      </c>
      <c r="AI57" s="198">
        <f t="shared" si="103"/>
        <v>1.78028436914874</v>
      </c>
      <c r="AJ57" s="157">
        <f t="shared" si="104"/>
        <v>1.8490670998920886</v>
      </c>
      <c r="AK57" s="157">
        <f t="shared" si="105"/>
        <v>2.0713675613226452</v>
      </c>
      <c r="AL57" s="157">
        <f t="shared" si="106"/>
        <v>2.6398668876056313</v>
      </c>
      <c r="AM57" s="157">
        <f t="shared" si="107"/>
        <v>2.1564433770399614</v>
      </c>
      <c r="AN57" s="157">
        <f t="shared" si="108"/>
        <v>2.2613040218962874</v>
      </c>
      <c r="AO57" s="157">
        <f t="shared" si="109"/>
        <v>2.3003462816760107</v>
      </c>
      <c r="AP57" s="157">
        <f t="shared" si="110"/>
        <v>2.695125703096739</v>
      </c>
      <c r="AQ57" s="157">
        <f t="shared" si="111"/>
        <v>2.7967861439132284</v>
      </c>
      <c r="AR57" s="157">
        <f t="shared" si="112"/>
        <v>2.7346902490333531</v>
      </c>
      <c r="AS57" s="157">
        <f t="shared" si="113"/>
        <v>2.5669833050728972</v>
      </c>
      <c r="AT57" s="157">
        <f t="shared" si="113"/>
        <v>2.8743178526367079</v>
      </c>
      <c r="AU57" s="157">
        <f t="shared" si="117"/>
        <v>2.9092003555062247</v>
      </c>
      <c r="AV57" s="157">
        <f>(AF57/O57)*10</f>
        <v>3.0629130311375894</v>
      </c>
      <c r="AW57" s="52">
        <f>IF(AV57="","",(AV57-AU57)/AU57)</f>
        <v>5.2836744413437775E-2</v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142573.68000000002</v>
      </c>
      <c r="O58" s="119">
        <v>163668.21999999994</v>
      </c>
      <c r="P58" s="52">
        <f t="shared" si="115"/>
        <v>0.14795535894142536</v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41256.031000000025</v>
      </c>
      <c r="AF58" s="119">
        <v>40577.127000000022</v>
      </c>
      <c r="AG58" s="52">
        <f t="shared" si="116"/>
        <v>-1.6455872839537131E-2</v>
      </c>
      <c r="AI58" s="198">
        <f t="shared" si="103"/>
        <v>1.6675286305808483</v>
      </c>
      <c r="AJ58" s="157">
        <f t="shared" si="104"/>
        <v>1.5335201199016324</v>
      </c>
      <c r="AK58" s="157">
        <f t="shared" si="105"/>
        <v>1.7218122402971472</v>
      </c>
      <c r="AL58" s="157">
        <f t="shared" si="106"/>
        <v>2.1904030522566904</v>
      </c>
      <c r="AM58" s="157">
        <f t="shared" si="107"/>
        <v>2.2098559498187784</v>
      </c>
      <c r="AN58" s="157">
        <f t="shared" si="108"/>
        <v>1.9543144793232015</v>
      </c>
      <c r="AO58" s="157">
        <f t="shared" si="109"/>
        <v>2.3412179443459293</v>
      </c>
      <c r="AP58" s="157">
        <f t="shared" si="110"/>
        <v>2.250318511572504</v>
      </c>
      <c r="AQ58" s="157">
        <f t="shared" si="111"/>
        <v>2.5225098647387783</v>
      </c>
      <c r="AR58" s="157">
        <f t="shared" si="112"/>
        <v>2.5830822495328061</v>
      </c>
      <c r="AS58" s="157">
        <f t="shared" si="113"/>
        <v>2.554902722610267</v>
      </c>
      <c r="AT58" s="157">
        <f t="shared" si="113"/>
        <v>2.4572668535012139</v>
      </c>
      <c r="AU58" s="157">
        <f t="shared" si="117"/>
        <v>2.8936638936443257</v>
      </c>
      <c r="AV58" s="157"/>
      <c r="AW58" s="52" t="str">
        <f t="shared" ref="AW58" si="126">IF(AV58="","",(AV58-AU58)/AU58)</f>
        <v/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184209.39000000007</v>
      </c>
      <c r="O59" s="119"/>
      <c r="P59" s="52" t="str">
        <f t="shared" si="115"/>
        <v/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54674.304000000055</v>
      </c>
      <c r="AF59" s="119"/>
      <c r="AG59" s="52">
        <f t="shared" si="116"/>
        <v>-1</v>
      </c>
      <c r="AI59" s="198">
        <f t="shared" si="103"/>
        <v>2.0176378539558204</v>
      </c>
      <c r="AJ59" s="157">
        <f t="shared" si="104"/>
        <v>2.1322284964573752</v>
      </c>
      <c r="AK59" s="157">
        <f t="shared" si="105"/>
        <v>2.0698124355501131</v>
      </c>
      <c r="AL59" s="157">
        <f t="shared" si="106"/>
        <v>2.4195441735474672</v>
      </c>
      <c r="AM59" s="157">
        <f t="shared" si="107"/>
        <v>2.2147954439362096</v>
      </c>
      <c r="AN59" s="157">
        <f t="shared" si="108"/>
        <v>2.4385642559372496</v>
      </c>
      <c r="AO59" s="157">
        <f t="shared" si="109"/>
        <v>2.6162790798815738</v>
      </c>
      <c r="AP59" s="157">
        <f t="shared" si="110"/>
        <v>2.741714467283753</v>
      </c>
      <c r="AQ59" s="157">
        <f t="shared" si="111"/>
        <v>2.9662199105238427</v>
      </c>
      <c r="AR59" s="157">
        <f t="shared" si="112"/>
        <v>2.6555324622013563</v>
      </c>
      <c r="AS59" s="157">
        <f t="shared" si="113"/>
        <v>2.786435485029668</v>
      </c>
      <c r="AT59" s="157">
        <f t="shared" si="113"/>
        <v>3.3033356079417873</v>
      </c>
      <c r="AU59" s="157">
        <f t="shared" si="117"/>
        <v>2.9680519543547716</v>
      </c>
      <c r="AV59" s="157"/>
      <c r="AW59" s="52" t="str">
        <f t="shared" ref="AW59" si="127">IF(AV59="","",(AV59-AU59)/AU59)</f>
        <v/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168976.29999999996</v>
      </c>
      <c r="O60" s="119"/>
      <c r="P60" s="52" t="str">
        <f t="shared" si="115"/>
        <v/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53916.488000000005</v>
      </c>
      <c r="AF60" s="119"/>
      <c r="AG60" s="52">
        <f t="shared" si="116"/>
        <v>-1</v>
      </c>
      <c r="AI60" s="198">
        <f t="shared" si="103"/>
        <v>2.3647140718469641</v>
      </c>
      <c r="AJ60" s="157">
        <f t="shared" si="104"/>
        <v>2.2614935016861302</v>
      </c>
      <c r="AK60" s="157">
        <f t="shared" si="105"/>
        <v>2.5580688905462297</v>
      </c>
      <c r="AL60" s="157">
        <f t="shared" si="106"/>
        <v>2.3603331049966276</v>
      </c>
      <c r="AM60" s="157">
        <f t="shared" si="107"/>
        <v>2.5709811698639262</v>
      </c>
      <c r="AN60" s="157">
        <f t="shared" si="108"/>
        <v>2.426905203187177</v>
      </c>
      <c r="AO60" s="157">
        <f t="shared" si="109"/>
        <v>2.7569178405590455</v>
      </c>
      <c r="AP60" s="157">
        <f t="shared" si="110"/>
        <v>2.568696662723287</v>
      </c>
      <c r="AQ60" s="157">
        <f t="shared" si="111"/>
        <v>2.9967018158701015</v>
      </c>
      <c r="AR60" s="157">
        <f t="shared" si="112"/>
        <v>2.6446157846551293</v>
      </c>
      <c r="AS60" s="157">
        <f t="shared" si="113"/>
        <v>2.8633281235413843</v>
      </c>
      <c r="AT60" s="157">
        <f t="shared" si="113"/>
        <v>3.0177047586960484</v>
      </c>
      <c r="AU60" s="157">
        <f t="shared" si="117"/>
        <v>3.1907721970477527</v>
      </c>
      <c r="AV60" s="157"/>
      <c r="AW60" s="52" t="str">
        <f t="shared" ref="AW60" si="128">IF(AV60="","",(AV60-AU60)/AU60)</f>
        <v/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192378.93999999997</v>
      </c>
      <c r="O61" s="119"/>
      <c r="P61" s="52" t="str">
        <f t="shared" si="115"/>
        <v/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57319.255000000048</v>
      </c>
      <c r="AF61" s="119"/>
      <c r="AG61" s="52">
        <f t="shared" si="116"/>
        <v>-1</v>
      </c>
      <c r="AI61" s="198">
        <f t="shared" ref="AI61:AJ67" si="129">(S61/B61)*10</f>
        <v>1.9784200067392308</v>
      </c>
      <c r="AJ61" s="157">
        <f t="shared" si="129"/>
        <v>1.9672226836151285</v>
      </c>
      <c r="AK61" s="157">
        <f t="shared" ref="AK61:AT63" si="130">IF(U61="","",(U61/D61)*10)</f>
        <v>2.1967931517532344</v>
      </c>
      <c r="AL61" s="157">
        <f t="shared" si="130"/>
        <v>2.3729260081576027</v>
      </c>
      <c r="AM61" s="157">
        <f t="shared" si="130"/>
        <v>2.4758168420606395</v>
      </c>
      <c r="AN61" s="157">
        <f t="shared" si="130"/>
        <v>2.4958910965727048</v>
      </c>
      <c r="AO61" s="157">
        <f t="shared" si="130"/>
        <v>2.8239750172941114</v>
      </c>
      <c r="AP61" s="157">
        <f t="shared" si="130"/>
        <v>2.95999563618712</v>
      </c>
      <c r="AQ61" s="157">
        <f t="shared" si="130"/>
        <v>2.8613877922934243</v>
      </c>
      <c r="AR61" s="157">
        <f t="shared" si="130"/>
        <v>2.7146381384743794</v>
      </c>
      <c r="AS61" s="157">
        <f t="shared" si="130"/>
        <v>2.7936391721613445</v>
      </c>
      <c r="AT61" s="157">
        <f t="shared" si="130"/>
        <v>3.094595117974555</v>
      </c>
      <c r="AU61" s="157">
        <f t="shared" ref="AU61:AV63" si="131">IF(AE61="","",(AE61/N61)*10)</f>
        <v>2.9794973919702468</v>
      </c>
      <c r="AV61" s="157" t="str">
        <f t="shared" si="131"/>
        <v/>
      </c>
      <c r="AW61" s="52" t="str">
        <f t="shared" ref="AW61:AW67" si="132">IF(AV61="","",(AV61-AU61)/AU61)</f>
        <v/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107820.80999999992</v>
      </c>
      <c r="O62" s="123"/>
      <c r="P62" s="52" t="str">
        <f t="shared" si="115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33056.706999999988</v>
      </c>
      <c r="AF62" s="123"/>
      <c r="AG62" s="52">
        <f t="shared" si="116"/>
        <v>-1</v>
      </c>
      <c r="AI62" s="198">
        <f t="shared" si="129"/>
        <v>2.0408556968710365</v>
      </c>
      <c r="AJ62" s="157">
        <f t="shared" si="129"/>
        <v>1.8586959199657298</v>
      </c>
      <c r="AK62" s="157">
        <f t="shared" si="130"/>
        <v>2.3103681372605527</v>
      </c>
      <c r="AL62" s="157">
        <f t="shared" si="130"/>
        <v>2.494909882777443</v>
      </c>
      <c r="AM62" s="157">
        <f t="shared" si="130"/>
        <v>2.357121537342076</v>
      </c>
      <c r="AN62" s="157">
        <f t="shared" si="130"/>
        <v>2.6659387435479127</v>
      </c>
      <c r="AO62" s="157">
        <f t="shared" si="130"/>
        <v>3.190162257970441</v>
      </c>
      <c r="AP62" s="157">
        <f t="shared" si="130"/>
        <v>3.0157583548138938</v>
      </c>
      <c r="AQ62" s="157">
        <f t="shared" si="130"/>
        <v>3.3894753383554024</v>
      </c>
      <c r="AR62" s="157">
        <f t="shared" si="130"/>
        <v>3.080067195408315</v>
      </c>
      <c r="AS62" s="157">
        <f t="shared" si="130"/>
        <v>2.920769071613742</v>
      </c>
      <c r="AT62" s="157">
        <f t="shared" si="130"/>
        <v>2.7992960150697193</v>
      </c>
      <c r="AU62" s="157">
        <f t="shared" si="131"/>
        <v>3.0658930312246784</v>
      </c>
      <c r="AV62" s="157" t="str">
        <f t="shared" si="131"/>
        <v/>
      </c>
      <c r="AW62" s="52" t="str">
        <f t="shared" si="132"/>
        <v/>
      </c>
      <c r="AZ62" s="105"/>
    </row>
    <row r="63" spans="1:52" ht="20.100000000000001" customHeight="1" thickBot="1" x14ac:dyDescent="0.3">
      <c r="A63" s="35" t="str">
        <f>A19</f>
        <v>jan-ago</v>
      </c>
      <c r="B63" s="167">
        <f>SUM(B51:B58)</f>
        <v>730314.10000000009</v>
      </c>
      <c r="C63" s="168">
        <f t="shared" ref="C63:O63" si="133">SUM(C51:C58)</f>
        <v>873275.2000000003</v>
      </c>
      <c r="D63" s="168">
        <f t="shared" si="133"/>
        <v>986199.57999999984</v>
      </c>
      <c r="E63" s="168">
        <f t="shared" si="133"/>
        <v>874116.35999999987</v>
      </c>
      <c r="F63" s="168">
        <f t="shared" si="133"/>
        <v>888533.80999999959</v>
      </c>
      <c r="G63" s="168">
        <f t="shared" si="133"/>
        <v>918772.4600000002</v>
      </c>
      <c r="H63" s="168">
        <f t="shared" si="133"/>
        <v>706378.15999999968</v>
      </c>
      <c r="I63" s="168">
        <f t="shared" si="133"/>
        <v>845101.22999999952</v>
      </c>
      <c r="J63" s="168">
        <f t="shared" si="133"/>
        <v>853108.38000000012</v>
      </c>
      <c r="K63" s="168">
        <f t="shared" si="133"/>
        <v>891991.30999999924</v>
      </c>
      <c r="L63" s="168">
        <f t="shared" si="133"/>
        <v>1070105.73</v>
      </c>
      <c r="M63" s="168">
        <f t="shared" si="133"/>
        <v>1171047.7299999997</v>
      </c>
      <c r="N63" s="168">
        <f t="shared" si="133"/>
        <v>1131580.9399999992</v>
      </c>
      <c r="O63" s="169">
        <f t="shared" si="133"/>
        <v>1210184.0399999993</v>
      </c>
      <c r="P63" s="57">
        <f t="shared" si="115"/>
        <v>6.9463082331521195E-2</v>
      </c>
      <c r="R63" s="109"/>
      <c r="S63" s="167">
        <f>SUM(S51:S58)</f>
        <v>136597.08700000006</v>
      </c>
      <c r="T63" s="168">
        <f t="shared" ref="T63:AF63" si="134">SUM(T51:T58)</f>
        <v>157680.34499999997</v>
      </c>
      <c r="U63" s="168">
        <f t="shared" si="134"/>
        <v>180821.72800000003</v>
      </c>
      <c r="V63" s="168">
        <f t="shared" si="134"/>
        <v>186298.01999999996</v>
      </c>
      <c r="W63" s="168">
        <f t="shared" si="134"/>
        <v>183893.84200000006</v>
      </c>
      <c r="X63" s="168">
        <f t="shared" si="134"/>
        <v>194942.60899999994</v>
      </c>
      <c r="Y63" s="168">
        <f t="shared" si="134"/>
        <v>172584.77900000007</v>
      </c>
      <c r="Z63" s="168">
        <f t="shared" si="134"/>
        <v>207753.03200000004</v>
      </c>
      <c r="AA63" s="168">
        <f t="shared" si="134"/>
        <v>219856.43500000003</v>
      </c>
      <c r="AB63" s="168">
        <f t="shared" si="134"/>
        <v>226460.89000000007</v>
      </c>
      <c r="AC63" s="168">
        <f t="shared" si="134"/>
        <v>272430.62300000002</v>
      </c>
      <c r="AD63" s="168">
        <f t="shared" si="134"/>
        <v>311307.9420000001</v>
      </c>
      <c r="AE63" s="168">
        <f t="shared" si="134"/>
        <v>321830.04400000005</v>
      </c>
      <c r="AF63" s="169">
        <f t="shared" si="134"/>
        <v>346870.38700000016</v>
      </c>
      <c r="AG63" s="57">
        <f t="shared" ref="AG63:AG67" si="135">IF(AF63="","",(AF63-AE63)/AE63)</f>
        <v>7.7806107499398369E-2</v>
      </c>
      <c r="AI63" s="199">
        <f t="shared" si="129"/>
        <v>1.8703881932445237</v>
      </c>
      <c r="AJ63" s="173">
        <f t="shared" si="129"/>
        <v>1.8056203244979352</v>
      </c>
      <c r="AK63" s="173">
        <f t="shared" si="130"/>
        <v>1.8335206348394517</v>
      </c>
      <c r="AL63" s="173">
        <f t="shared" si="130"/>
        <v>2.131272545911393</v>
      </c>
      <c r="AM63" s="173">
        <f t="shared" si="130"/>
        <v>2.0696324656458502</v>
      </c>
      <c r="AN63" s="173">
        <f t="shared" si="130"/>
        <v>2.121772446248551</v>
      </c>
      <c r="AO63" s="173">
        <f t="shared" si="130"/>
        <v>2.4432349239110134</v>
      </c>
      <c r="AP63" s="173">
        <f t="shared" si="130"/>
        <v>2.4583212593359987</v>
      </c>
      <c r="AQ63" s="173">
        <f t="shared" si="130"/>
        <v>2.5771219713021694</v>
      </c>
      <c r="AR63" s="173">
        <f t="shared" si="130"/>
        <v>2.5388239488566349</v>
      </c>
      <c r="AS63" s="173">
        <f t="shared" si="130"/>
        <v>2.5458290275672106</v>
      </c>
      <c r="AT63" s="173">
        <f t="shared" si="130"/>
        <v>2.6583710810830929</v>
      </c>
      <c r="AU63" s="173">
        <f t="shared" si="131"/>
        <v>2.84407445038797</v>
      </c>
      <c r="AV63" s="173">
        <f t="shared" si="131"/>
        <v>2.8662614572243106</v>
      </c>
      <c r="AW63" s="61">
        <f t="shared" si="132"/>
        <v>7.8011343315270648E-3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136">SUM(E51:E53)</f>
        <v>307586.39999999991</v>
      </c>
      <c r="F64" s="154">
        <f t="shared" si="136"/>
        <v>312002.81999999983</v>
      </c>
      <c r="G64" s="154">
        <f t="shared" si="136"/>
        <v>314085.74999999994</v>
      </c>
      <c r="H64" s="154">
        <f t="shared" si="136"/>
        <v>225185.55999999994</v>
      </c>
      <c r="I64" s="154">
        <f t="shared" si="136"/>
        <v>291368.51999999996</v>
      </c>
      <c r="J64" s="154">
        <f t="shared" si="136"/>
        <v>290915.21000000002</v>
      </c>
      <c r="K64" s="154">
        <f t="shared" si="136"/>
        <v>314581.43999999971</v>
      </c>
      <c r="L64" s="154">
        <f t="shared" si="136"/>
        <v>387624.22000000009</v>
      </c>
      <c r="M64" s="154">
        <f t="shared" ref="M64" si="137">SUM(M51:M53)</f>
        <v>406414.75</v>
      </c>
      <c r="N64" s="154">
        <f t="shared" si="136"/>
        <v>411776.26999999984</v>
      </c>
      <c r="O64" s="154">
        <f>SUM(O51:O53)</f>
        <v>413741.39999999997</v>
      </c>
      <c r="P64" s="52">
        <f t="shared" si="115"/>
        <v>4.7723245441028492E-3</v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E64" si="138">SUM(W51:W53)</f>
        <v>61448.611999999994</v>
      </c>
      <c r="X64" s="154">
        <f t="shared" si="138"/>
        <v>65590.697999999975</v>
      </c>
      <c r="Y64" s="154">
        <f t="shared" si="138"/>
        <v>58604.442999999985</v>
      </c>
      <c r="Z64" s="154">
        <f t="shared" si="138"/>
        <v>74095.891999999963</v>
      </c>
      <c r="AA64" s="154">
        <f t="shared" si="138"/>
        <v>76343.599000000002</v>
      </c>
      <c r="AB64" s="154">
        <f t="shared" si="138"/>
        <v>80321.476000000039</v>
      </c>
      <c r="AC64" s="154">
        <f t="shared" si="138"/>
        <v>99368.438000000038</v>
      </c>
      <c r="AD64" s="154">
        <f t="shared" ref="AD64" si="139">SUM(AD51:AD53)</f>
        <v>107006.38200000001</v>
      </c>
      <c r="AE64" s="154">
        <f t="shared" si="138"/>
        <v>114366.99700000003</v>
      </c>
      <c r="AF64" s="119">
        <f>IF(AF53="","",SUM(AF51:AF53))</f>
        <v>116614.31800000009</v>
      </c>
      <c r="AG64" s="52">
        <f t="shared" si="135"/>
        <v>1.9650083144178855E-2</v>
      </c>
      <c r="AI64" s="197">
        <f t="shared" si="129"/>
        <v>1.9450344091466372</v>
      </c>
      <c r="AJ64" s="156">
        <f t="shared" si="129"/>
        <v>1.9790475308153666</v>
      </c>
      <c r="AK64" s="156">
        <f t="shared" ref="AK64:AT66" si="140">(U64/D64)*10</f>
        <v>1.7976382565582869</v>
      </c>
      <c r="AL64" s="156">
        <f t="shared" si="140"/>
        <v>2.0596266935079059</v>
      </c>
      <c r="AM64" s="156">
        <f t="shared" si="140"/>
        <v>1.9694889937212756</v>
      </c>
      <c r="AN64" s="156">
        <f t="shared" si="140"/>
        <v>2.0883054388809423</v>
      </c>
      <c r="AO64" s="156">
        <f t="shared" si="140"/>
        <v>2.6024956040698171</v>
      </c>
      <c r="AP64" s="156">
        <f t="shared" si="140"/>
        <v>2.5430301118322589</v>
      </c>
      <c r="AQ64" s="156">
        <f t="shared" si="140"/>
        <v>2.6242560160398627</v>
      </c>
      <c r="AR64" s="156">
        <f t="shared" si="140"/>
        <v>2.5532808292822393</v>
      </c>
      <c r="AS64" s="156">
        <f t="shared" si="140"/>
        <v>2.5635250036749513</v>
      </c>
      <c r="AT64" s="156">
        <f t="shared" si="140"/>
        <v>2.6329354926217619</v>
      </c>
      <c r="AU64" s="156">
        <f t="shared" ref="AU64:AV66" si="141">(AE64/N64)*10</f>
        <v>2.7774062113875599</v>
      </c>
      <c r="AV64" s="156">
        <f t="shared" si="141"/>
        <v>2.8185315271809901</v>
      </c>
      <c r="AW64" s="61">
        <f t="shared" si="132"/>
        <v>1.4807094340328569E-2</v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142">SUM(E54:E56)</f>
        <v>341280.04000000004</v>
      </c>
      <c r="F65" s="154">
        <f t="shared" si="142"/>
        <v>330986.2099999999</v>
      </c>
      <c r="G65" s="154">
        <f t="shared" si="142"/>
        <v>352389.62000000011</v>
      </c>
      <c r="H65" s="154">
        <f t="shared" si="142"/>
        <v>271249.88999999984</v>
      </c>
      <c r="I65" s="154">
        <f t="shared" si="142"/>
        <v>338059.84999999963</v>
      </c>
      <c r="J65" s="154">
        <f t="shared" si="142"/>
        <v>341622.02</v>
      </c>
      <c r="K65" s="154">
        <f t="shared" si="142"/>
        <v>348164.02999999968</v>
      </c>
      <c r="L65" s="154">
        <f t="shared" si="142"/>
        <v>373006.16999999981</v>
      </c>
      <c r="M65" s="154">
        <f t="shared" ref="M65" si="143">SUM(M54:M56)</f>
        <v>455027.89</v>
      </c>
      <c r="N65" s="154">
        <f t="shared" si="142"/>
        <v>411180.44999999978</v>
      </c>
      <c r="O65" s="154">
        <f>IF(O56="","",SUM(O54:O56))</f>
        <v>458131.11</v>
      </c>
      <c r="P65" s="52">
        <f t="shared" si="115"/>
        <v>0.11418504941078846</v>
      </c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E65" si="144">SUM(W54:W56)</f>
        <v>68997.127000000022</v>
      </c>
      <c r="X65" s="154">
        <f t="shared" si="144"/>
        <v>75648.96299999996</v>
      </c>
      <c r="Y65" s="154">
        <f t="shared" si="144"/>
        <v>65293.128000000026</v>
      </c>
      <c r="Z65" s="154">
        <f t="shared" si="144"/>
        <v>80241.398000000045</v>
      </c>
      <c r="AA65" s="154">
        <f t="shared" si="144"/>
        <v>84590.548999999999</v>
      </c>
      <c r="AB65" s="154">
        <f t="shared" si="144"/>
        <v>84889.636000000028</v>
      </c>
      <c r="AC65" s="154">
        <f t="shared" si="144"/>
        <v>93771.617999999988</v>
      </c>
      <c r="AD65" s="154">
        <f t="shared" ref="AD65" si="145">SUM(AD54:AD56)</f>
        <v>121302.12800000008</v>
      </c>
      <c r="AE65" s="154">
        <f t="shared" si="144"/>
        <v>117899.58700000003</v>
      </c>
      <c r="AF65" s="119">
        <f>IF(AF56="","",SUM(AF54:AF56))</f>
        <v>136187.21500000003</v>
      </c>
      <c r="AG65" s="52">
        <f t="shared" si="135"/>
        <v>0.15511189195259856</v>
      </c>
      <c r="AI65" s="198">
        <f t="shared" si="129"/>
        <v>1.9239920608248851</v>
      </c>
      <c r="AJ65" s="157">
        <f t="shared" si="129"/>
        <v>1.7497338733485361</v>
      </c>
      <c r="AK65" s="157">
        <f t="shared" si="140"/>
        <v>1.8123227987763368</v>
      </c>
      <c r="AL65" s="157">
        <f t="shared" si="140"/>
        <v>2.0013737105750451</v>
      </c>
      <c r="AM65" s="157">
        <f t="shared" si="140"/>
        <v>2.0845921949437121</v>
      </c>
      <c r="AN65" s="157">
        <f t="shared" si="140"/>
        <v>2.1467420918924893</v>
      </c>
      <c r="AO65" s="157">
        <f t="shared" si="140"/>
        <v>2.4071209024269122</v>
      </c>
      <c r="AP65" s="157">
        <f t="shared" si="140"/>
        <v>2.3735855648045794</v>
      </c>
      <c r="AQ65" s="157">
        <f t="shared" si="140"/>
        <v>2.4761445119960355</v>
      </c>
      <c r="AR65" s="157">
        <f t="shared" si="140"/>
        <v>2.4382081055300313</v>
      </c>
      <c r="AS65" s="157">
        <f t="shared" si="140"/>
        <v>2.5139428122596481</v>
      </c>
      <c r="AT65" s="157">
        <f t="shared" si="140"/>
        <v>2.6658174293448273</v>
      </c>
      <c r="AU65" s="157">
        <f t="shared" si="141"/>
        <v>2.8673441794229291</v>
      </c>
      <c r="AV65" s="157">
        <f t="shared" ref="AV65" si="146">(AF65/O65)*10</f>
        <v>2.9726690029847576</v>
      </c>
      <c r="AW65" s="52">
        <f t="shared" ref="AW65" si="147">IF(AV65="","",(AV65-AU65)/AU65)</f>
        <v>3.6732536093042646E-2</v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N66" si="148">SUM(E57:E59)</f>
        <v>374827.90000000014</v>
      </c>
      <c r="F66" s="154">
        <f t="shared" si="148"/>
        <v>411823.39999999991</v>
      </c>
      <c r="G66" s="154">
        <f t="shared" si="148"/>
        <v>392287.49999999988</v>
      </c>
      <c r="H66" s="154">
        <f t="shared" si="148"/>
        <v>324909.64999999991</v>
      </c>
      <c r="I66" s="154">
        <f t="shared" si="148"/>
        <v>335894.45999999973</v>
      </c>
      <c r="J66" s="154">
        <f t="shared" si="148"/>
        <v>323029.73000000004</v>
      </c>
      <c r="K66" s="154">
        <f t="shared" si="148"/>
        <v>359624.85999999987</v>
      </c>
      <c r="L66" s="154">
        <f t="shared" si="148"/>
        <v>485561.99000000028</v>
      </c>
      <c r="M66" s="154">
        <f t="shared" ref="M66" si="149">SUM(M57:M59)</f>
        <v>462583.7999999997</v>
      </c>
      <c r="N66" s="154">
        <f t="shared" si="148"/>
        <v>492833.60999999993</v>
      </c>
      <c r="O66" s="154"/>
      <c r="P66" s="52"/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E66" si="150">SUM(W57:W59)</f>
        <v>90275.416000000056</v>
      </c>
      <c r="X66" s="154">
        <f t="shared" si="150"/>
        <v>87840.50900000002</v>
      </c>
      <c r="Y66" s="154">
        <f t="shared" si="150"/>
        <v>78765.768000000011</v>
      </c>
      <c r="Z66" s="154">
        <f t="shared" si="150"/>
        <v>86377.072000000029</v>
      </c>
      <c r="AA66" s="154">
        <f t="shared" si="150"/>
        <v>89313.755000000005</v>
      </c>
      <c r="AB66" s="154">
        <f t="shared" si="150"/>
        <v>95872.349999999977</v>
      </c>
      <c r="AC66" s="154">
        <f t="shared" si="150"/>
        <v>128355.976</v>
      </c>
      <c r="AD66" s="154">
        <f t="shared" ref="AD66" si="151">SUM(AD57:AD59)</f>
        <v>133533.43400000001</v>
      </c>
      <c r="AE66" s="154">
        <f t="shared" si="150"/>
        <v>144237.76400000011</v>
      </c>
      <c r="AF66" s="119" t="str">
        <f>IF(AF59="","",SUM(AF57:AF59))</f>
        <v/>
      </c>
      <c r="AG66" s="52" t="str">
        <f t="shared" si="135"/>
        <v/>
      </c>
      <c r="AI66" s="198">
        <f t="shared" si="129"/>
        <v>1.8380654168220978</v>
      </c>
      <c r="AJ66" s="157">
        <f t="shared" si="129"/>
        <v>1.8450697519866253</v>
      </c>
      <c r="AK66" s="157">
        <f t="shared" si="140"/>
        <v>1.959075682997454</v>
      </c>
      <c r="AL66" s="157">
        <f t="shared" si="140"/>
        <v>2.4233752876986996</v>
      </c>
      <c r="AM66" s="157">
        <f t="shared" si="140"/>
        <v>2.1920904931579916</v>
      </c>
      <c r="AN66" s="157">
        <f t="shared" si="140"/>
        <v>2.2391870503138653</v>
      </c>
      <c r="AO66" s="157">
        <f t="shared" si="140"/>
        <v>2.4242360299240122</v>
      </c>
      <c r="AP66" s="157">
        <f t="shared" si="140"/>
        <v>2.5715539339350846</v>
      </c>
      <c r="AQ66" s="157">
        <f t="shared" si="140"/>
        <v>2.764877245199691</v>
      </c>
      <c r="AR66" s="157">
        <f t="shared" si="140"/>
        <v>2.6658988480384815</v>
      </c>
      <c r="AS66" s="157">
        <f t="shared" si="140"/>
        <v>2.643451889634111</v>
      </c>
      <c r="AT66" s="157">
        <f t="shared" si="140"/>
        <v>2.8866863474250524</v>
      </c>
      <c r="AU66" s="157">
        <f t="shared" si="141"/>
        <v>2.9267030712454885</v>
      </c>
      <c r="AV66" s="303" t="str">
        <f t="shared" ref="AV66" si="152">IF(AF61="","",(AF66/O66)*10)</f>
        <v/>
      </c>
      <c r="AW66" s="52" t="str">
        <f t="shared" ref="AW66" si="153">IF(AV66="","",(AV66-AU66)/AU66)</f>
        <v/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154">IF(E62="","",SUM(E60:E62))</f>
        <v>378869.0400000001</v>
      </c>
      <c r="F67" s="155">
        <f t="shared" si="154"/>
        <v>396865.16000000021</v>
      </c>
      <c r="G67" s="155">
        <f t="shared" si="154"/>
        <v>336903.74</v>
      </c>
      <c r="H67" s="155">
        <f t="shared" si="154"/>
        <v>311374.30999999976</v>
      </c>
      <c r="I67" s="155">
        <f t="shared" si="154"/>
        <v>337617.05000000005</v>
      </c>
      <c r="J67" s="155">
        <f t="shared" si="154"/>
        <v>314897.43999999994</v>
      </c>
      <c r="K67" s="155">
        <f t="shared" si="154"/>
        <v>372869.66999999981</v>
      </c>
      <c r="L67" s="155">
        <f t="shared" si="154"/>
        <v>493444.35000000033</v>
      </c>
      <c r="M67" s="155">
        <f t="shared" ref="M67" si="155">IF(M62="","",SUM(M60:M62))</f>
        <v>455271.89999999967</v>
      </c>
      <c r="N67" s="155">
        <f t="shared" si="154"/>
        <v>469176.04999999987</v>
      </c>
      <c r="O67" s="155" t="str">
        <f t="shared" ref="O67" si="156">IF(O62="","",SUM(O60:O62))</f>
        <v/>
      </c>
      <c r="P67" s="55" t="str">
        <f t="shared" si="115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57">IF(W62="","",SUM(W60:W62))</f>
        <v>98610.478999999992</v>
      </c>
      <c r="X67" s="155">
        <f t="shared" si="157"/>
        <v>84566.343999999997</v>
      </c>
      <c r="Y67" s="155">
        <f t="shared" si="157"/>
        <v>90045.485000000015</v>
      </c>
      <c r="Z67" s="155">
        <f t="shared" si="157"/>
        <v>94962.186000000016</v>
      </c>
      <c r="AA67" s="155">
        <f t="shared" si="157"/>
        <v>95891.539000000004</v>
      </c>
      <c r="AB67" s="155">
        <f t="shared" si="157"/>
        <v>103388.924</v>
      </c>
      <c r="AC67" s="155">
        <f t="shared" si="157"/>
        <v>140739.50200000001</v>
      </c>
      <c r="AD67" s="155">
        <f t="shared" ref="AD67" si="158">IF(AD62="","",SUM(AD60:AD62))</f>
        <v>135949.3170000001</v>
      </c>
      <c r="AE67" s="155">
        <f t="shared" si="157"/>
        <v>144292.45000000004</v>
      </c>
      <c r="AF67" s="123" t="str">
        <f t="shared" si="157"/>
        <v/>
      </c>
      <c r="AG67" s="55" t="str">
        <f t="shared" si="135"/>
        <v/>
      </c>
      <c r="AI67" s="200">
        <f t="shared" si="129"/>
        <v>2.1176785143360082</v>
      </c>
      <c r="AJ67" s="158">
        <f t="shared" si="129"/>
        <v>2.0453352071175841</v>
      </c>
      <c r="AK67" s="158">
        <f t="shared" ref="AK67:AT67" si="159">IF(U62="","",(U67/D67)*10)</f>
        <v>2.3611669003409426</v>
      </c>
      <c r="AL67" s="158">
        <f t="shared" si="159"/>
        <v>2.3941369028200361</v>
      </c>
      <c r="AM67" s="158">
        <f t="shared" si="159"/>
        <v>2.4847350923925884</v>
      </c>
      <c r="AN67" s="158">
        <f t="shared" si="159"/>
        <v>2.5101040433685897</v>
      </c>
      <c r="AO67" s="158">
        <f t="shared" si="159"/>
        <v>2.8918726467832263</v>
      </c>
      <c r="AP67" s="158">
        <f t="shared" si="159"/>
        <v>2.8127189074129992</v>
      </c>
      <c r="AQ67" s="158">
        <f t="shared" si="159"/>
        <v>3.045167309076886</v>
      </c>
      <c r="AR67" s="158">
        <f t="shared" si="159"/>
        <v>2.7727898597920304</v>
      </c>
      <c r="AS67" s="158">
        <f t="shared" si="159"/>
        <v>2.852185905056972</v>
      </c>
      <c r="AT67" s="158">
        <f t="shared" si="159"/>
        <v>2.9861126285193573</v>
      </c>
      <c r="AU67" s="158">
        <f>IF(AE62="","",(AE67/N67)*10)</f>
        <v>3.0754436421040694</v>
      </c>
      <c r="AV67" s="158" t="str">
        <f>IF(AF62="","",(AF67/O67)*10)</f>
        <v/>
      </c>
      <c r="AW67" s="55" t="str">
        <f t="shared" si="132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N64:N66 N20:N23 AE20:AE23 P63 AE64:AE67 B42:L45 B20:L23 B64:L67 S64:AC67 S42:AC45 S20:AC23 M42:N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topLeftCell="W40" workbookViewId="0">
      <selection activeCell="A58" sqref="A58:XFD58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3" t="s">
        <v>3</v>
      </c>
      <c r="B4" s="335" t="s">
        <v>71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/>
      <c r="P4" s="338" t="s">
        <v>148</v>
      </c>
      <c r="R4" s="336" t="s">
        <v>3</v>
      </c>
      <c r="S4" s="328" t="s">
        <v>71</v>
      </c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30"/>
      <c r="AG4" s="340" t="s">
        <v>148</v>
      </c>
      <c r="AI4" s="328" t="s">
        <v>71</v>
      </c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30"/>
      <c r="AW4" s="338" t="s">
        <v>148</v>
      </c>
    </row>
    <row r="5" spans="1:52" ht="20.100000000000001" customHeight="1" thickBot="1" x14ac:dyDescent="0.3">
      <c r="A5" s="334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9"/>
      <c r="R5" s="337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41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39"/>
      <c r="AY5" s="290">
        <v>2013</v>
      </c>
      <c r="AZ5" s="290">
        <v>2014</v>
      </c>
    </row>
    <row r="6" spans="1:52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R6" s="291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2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189490.67999999967</v>
      </c>
      <c r="O7" s="112">
        <v>208892.63999999984</v>
      </c>
      <c r="P7" s="61">
        <f>IF(O7="","",(O7-N7)/N7)</f>
        <v>0.10239004894594393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12256.628999999999</v>
      </c>
      <c r="AF7" s="112">
        <v>14628.066999999995</v>
      </c>
      <c r="AG7" s="61">
        <f>IF(AF7="","",(AF7-AE7)/AE7)</f>
        <v>0.19348207406783682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V22" si="12">(AE7/N7)*10</f>
        <v>0.64681962194657916</v>
      </c>
      <c r="AV7" s="156">
        <f t="shared" ref="AV7:AV19" si="13">(AF7/O7)*10</f>
        <v>0.70026722817998799</v>
      </c>
      <c r="AW7" s="61">
        <f t="shared" ref="AW7" si="14">IF(AV7="","",(AV7-AU7)/AU7)</f>
        <v>8.2631392771543147E-2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265654.01999999973</v>
      </c>
      <c r="O8" s="119">
        <v>263990.03999999986</v>
      </c>
      <c r="P8" s="52">
        <f t="shared" ref="P8:P20" si="15">IF(O8="","",(O8-N8)/N8)</f>
        <v>-6.2637109726397765E-3</v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17027.523999999998</v>
      </c>
      <c r="AF8" s="119">
        <v>16552.520999999993</v>
      </c>
      <c r="AG8" s="52">
        <f t="shared" ref="AG8:AG23" si="16">IF(AF8="","",(AF8-AE8)/AE8)</f>
        <v>-2.7896187372867854E-2</v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0.64096617096176511</v>
      </c>
      <c r="AV8" s="157">
        <f t="shared" si="13"/>
        <v>0.62701308731193051</v>
      </c>
      <c r="AW8" s="52">
        <f t="shared" ref="AW8" si="17">IF(AV8="","",(AV8-AU8)/AU8)</f>
        <v>-2.176883005993609E-2</v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197485.24999999974</v>
      </c>
      <c r="O9" s="119">
        <v>305451.39000000013</v>
      </c>
      <c r="P9" s="52">
        <f t="shared" si="15"/>
        <v>0.54670482985438429</v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13839.738000000005</v>
      </c>
      <c r="AF9" s="119">
        <v>20203.877000000008</v>
      </c>
      <c r="AG9" s="52">
        <f t="shared" si="16"/>
        <v>0.45984533811261463</v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0.70079856596885204</v>
      </c>
      <c r="AV9" s="157">
        <f t="shared" ref="AV9" si="18">(AF9/O9)*10</f>
        <v>0.6614432823500983</v>
      </c>
      <c r="AW9" s="52">
        <f t="shared" ref="AW9" si="19">IF(AV9="","",(AV9-AU9)/AU9)</f>
        <v>-5.6157768479941403E-2</v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208933.37999999986</v>
      </c>
      <c r="O10" s="119">
        <v>256969.5199999999</v>
      </c>
      <c r="P10" s="52">
        <f t="shared" si="15"/>
        <v>0.22991127602492276</v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15339.621000000008</v>
      </c>
      <c r="AF10" s="119">
        <v>16613.527999999991</v>
      </c>
      <c r="AG10" s="52">
        <f t="shared" si="16"/>
        <v>8.3046836685207681E-2</v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0.73418718445085307</v>
      </c>
      <c r="AV10" s="157">
        <f t="shared" ref="AV10" si="20">(AF10/O10)*10</f>
        <v>0.64651745467711486</v>
      </c>
      <c r="AW10" s="52">
        <f t="shared" ref="AW10" si="21">IF(AV10="","",(AV10-AU10)/AU10)</f>
        <v>-0.11941059668497507</v>
      </c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298254.80000000022</v>
      </c>
      <c r="O11" s="119">
        <v>260948.71999999971</v>
      </c>
      <c r="P11" s="52">
        <f t="shared" si="15"/>
        <v>-0.12508123926253822</v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20503.534999999996</v>
      </c>
      <c r="AF11" s="119">
        <v>17847.829999999991</v>
      </c>
      <c r="AG11" s="52">
        <f t="shared" si="16"/>
        <v>-0.12952425033049209</v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0.68745029417799752</v>
      </c>
      <c r="AV11" s="157">
        <f t="shared" ref="AV11" si="22">(AF11/O11)*10</f>
        <v>0.6839592851806291</v>
      </c>
      <c r="AW11" s="52">
        <f t="shared" ref="AW11" si="23">IF(AV11="","",(AV11-AU11)/AU11)</f>
        <v>-5.0781984194838686E-3</v>
      </c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225840.24999999985</v>
      </c>
      <c r="O12" s="119">
        <v>295221.2400000004</v>
      </c>
      <c r="P12" s="52">
        <f t="shared" si="15"/>
        <v>0.30721268684391106</v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14797.464000000002</v>
      </c>
      <c r="AF12" s="119">
        <v>18393.952000000005</v>
      </c>
      <c r="AG12" s="52">
        <f t="shared" si="16"/>
        <v>0.24304759247936014</v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0.65521819073438026</v>
      </c>
      <c r="AV12" s="157">
        <f t="shared" ref="AV12" si="24">(AF12/O12)*10</f>
        <v>0.6230565253367264</v>
      </c>
      <c r="AW12" s="52">
        <f t="shared" ref="AW12" si="25">IF(AV12="","",(AV12-AU12)/AU12)</f>
        <v>-4.908542810999568E-2</v>
      </c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236057.12999999974</v>
      </c>
      <c r="O13" s="119">
        <v>248605.29999999978</v>
      </c>
      <c r="P13" s="52">
        <f t="shared" si="15"/>
        <v>5.3157343732849992E-2</v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16724.077000000001</v>
      </c>
      <c r="AF13" s="119">
        <v>17130.605000000003</v>
      </c>
      <c r="AG13" s="52">
        <f t="shared" si="16"/>
        <v>2.4307948354937738E-2</v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0.70847582532245557</v>
      </c>
      <c r="AV13" s="157">
        <f t="shared" ref="AV13" si="26">(AF13/O13)*10</f>
        <v>0.6890683746484898</v>
      </c>
      <c r="AW13" s="52">
        <f t="shared" ref="AW13" si="27">IF(AV13="","",(AV13-AU13)/AU13)</f>
        <v>-2.7393243326450357E-2</v>
      </c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242636.11999999979</v>
      </c>
      <c r="O14" s="119">
        <v>210607.18999999983</v>
      </c>
      <c r="P14" s="52">
        <f t="shared" si="15"/>
        <v>-0.13200396544422155</v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16614.627</v>
      </c>
      <c r="AF14" s="119">
        <v>15302.355000000001</v>
      </c>
      <c r="AG14" s="52">
        <f t="shared" si="16"/>
        <v>-7.898293473576018E-2</v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0.6847548913986925</v>
      </c>
      <c r="AV14" s="157">
        <f t="shared" ref="AV14" si="28">(AF14/O14)*10</f>
        <v>0.72658274392246602</v>
      </c>
      <c r="AW14" s="52">
        <f t="shared" ref="AW14" si="29">IF(AV14="","",(AV14-AU14)/AU14)</f>
        <v>6.1084415824084456E-2</v>
      </c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274125.09999999974</v>
      </c>
      <c r="O15" s="119"/>
      <c r="P15" s="52" t="str">
        <f t="shared" si="15"/>
        <v/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19603.920000000002</v>
      </c>
      <c r="AF15" s="119"/>
      <c r="AG15" s="52" t="str">
        <f t="shared" si="16"/>
        <v/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0.71514501955494125</v>
      </c>
      <c r="AV15" s="157"/>
      <c r="AW15" s="52"/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259394.99000000002</v>
      </c>
      <c r="O16" s="119"/>
      <c r="P16" s="52" t="str">
        <f t="shared" si="15"/>
        <v/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17808.539999999997</v>
      </c>
      <c r="AF16" s="119"/>
      <c r="AG16" s="52" t="str">
        <f t="shared" si="16"/>
        <v/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0.68654140158990717</v>
      </c>
      <c r="AV16" s="157"/>
      <c r="AW16" s="52"/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276512.30000000005</v>
      </c>
      <c r="O17" s="119"/>
      <c r="P17" s="52" t="str">
        <f t="shared" si="15"/>
        <v/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21137.471000000001</v>
      </c>
      <c r="AF17" s="119"/>
      <c r="AG17" s="52" t="str">
        <f t="shared" si="16"/>
        <v/>
      </c>
      <c r="AI17" s="125">
        <f t="shared" ref="AI17:AJ23" si="30">(S17/B17)*10</f>
        <v>0.60031460662581315</v>
      </c>
      <c r="AJ17" s="157">
        <f t="shared" si="30"/>
        <v>0.71355709966938063</v>
      </c>
      <c r="AK17" s="157">
        <f t="shared" ref="AK17:AN19" si="31">IF(U17="","",(U17/D17)*10)</f>
        <v>0.83440387019522733</v>
      </c>
      <c r="AL17" s="157">
        <f t="shared" si="31"/>
        <v>0.75962205850307263</v>
      </c>
      <c r="AM17" s="157">
        <f t="shared" si="31"/>
        <v>0.665186196292187</v>
      </c>
      <c r="AN17" s="157">
        <f t="shared" si="31"/>
        <v>0.71107592250929597</v>
      </c>
      <c r="AO17" s="157">
        <f t="shared" ref="AO17:AS22" si="32">(Y17/H17)*10</f>
        <v>0.71269022597614096</v>
      </c>
      <c r="AP17" s="157">
        <f t="shared" si="32"/>
        <v>0.81960669958150867</v>
      </c>
      <c r="AQ17" s="157">
        <f t="shared" si="32"/>
        <v>0.65924492501094711</v>
      </c>
      <c r="AR17" s="157">
        <f t="shared" si="32"/>
        <v>0.69739113193480651</v>
      </c>
      <c r="AS17" s="157">
        <f t="shared" si="32"/>
        <v>0.65871886092679444</v>
      </c>
      <c r="AT17" s="157">
        <f t="shared" si="11"/>
        <v>0.73566620101991387</v>
      </c>
      <c r="AU17" s="157">
        <f t="shared" si="12"/>
        <v>0.76443149183598691</v>
      </c>
      <c r="AV17" s="157"/>
      <c r="AW17" s="52"/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297038.52000000054</v>
      </c>
      <c r="O18" s="119"/>
      <c r="P18" s="52" t="str">
        <f t="shared" si="15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19690.529000000002</v>
      </c>
      <c r="AF18" s="119"/>
      <c r="AG18" s="52" t="str">
        <f t="shared" si="16"/>
        <v/>
      </c>
      <c r="AI18" s="125">
        <f t="shared" si="30"/>
        <v>0.56293609227965202</v>
      </c>
      <c r="AJ18" s="157">
        <f t="shared" si="30"/>
        <v>0.49757933898949919</v>
      </c>
      <c r="AK18" s="157">
        <f t="shared" si="31"/>
        <v>0.98046650538801527</v>
      </c>
      <c r="AL18" s="157">
        <f t="shared" si="31"/>
        <v>0.61540853762851611</v>
      </c>
      <c r="AM18" s="157">
        <f t="shared" si="31"/>
        <v>0.58447388363736552</v>
      </c>
      <c r="AN18" s="157">
        <f t="shared" si="31"/>
        <v>0.63213282543644767</v>
      </c>
      <c r="AO18" s="157">
        <f t="shared" si="32"/>
        <v>0.68056524515204542</v>
      </c>
      <c r="AP18" s="157">
        <f t="shared" si="32"/>
        <v>0.91603617653690639</v>
      </c>
      <c r="AQ18" s="157">
        <f t="shared" si="32"/>
        <v>0.67341958545274683</v>
      </c>
      <c r="AR18" s="157">
        <f t="shared" si="32"/>
        <v>0.7003002037365289</v>
      </c>
      <c r="AS18" s="157">
        <f t="shared" si="32"/>
        <v>0.56951749515031103</v>
      </c>
      <c r="AT18" s="157">
        <f t="shared" si="11"/>
        <v>0.71024266463191987</v>
      </c>
      <c r="AU18" s="157">
        <f t="shared" si="12"/>
        <v>0.66289479896411974</v>
      </c>
      <c r="AV18" s="157"/>
      <c r="AW18" s="52"/>
      <c r="AY18" s="105"/>
      <c r="AZ18" s="105"/>
    </row>
    <row r="19" spans="1:52" ht="20.100000000000001" customHeight="1" thickBot="1" x14ac:dyDescent="0.3">
      <c r="A19" s="35" t="str">
        <f>'2'!A19</f>
        <v>jan-ago</v>
      </c>
      <c r="B19" s="167">
        <f>SUM(B7:B14)</f>
        <v>1159979.19</v>
      </c>
      <c r="C19" s="168">
        <f t="shared" ref="C19:O19" si="33">SUM(C7:C14)</f>
        <v>1065754.0599999998</v>
      </c>
      <c r="D19" s="168">
        <f t="shared" si="33"/>
        <v>935033.91999999993</v>
      </c>
      <c r="E19" s="168">
        <f t="shared" si="33"/>
        <v>989870.25999999989</v>
      </c>
      <c r="F19" s="168">
        <f t="shared" si="33"/>
        <v>1497327.4899999998</v>
      </c>
      <c r="G19" s="168">
        <f t="shared" si="33"/>
        <v>1591592.4099999997</v>
      </c>
      <c r="H19" s="168">
        <f t="shared" si="33"/>
        <v>1194431.51</v>
      </c>
      <c r="I19" s="168">
        <f t="shared" si="33"/>
        <v>1561280.3599999996</v>
      </c>
      <c r="J19" s="168">
        <f t="shared" si="33"/>
        <v>1130202.1499999999</v>
      </c>
      <c r="K19" s="168">
        <f t="shared" si="33"/>
        <v>1947045.120000001</v>
      </c>
      <c r="L19" s="168">
        <f t="shared" si="33"/>
        <v>1854401.35</v>
      </c>
      <c r="M19" s="168">
        <f t="shared" si="33"/>
        <v>2103372.3800000004</v>
      </c>
      <c r="N19" s="168">
        <f t="shared" si="33"/>
        <v>1864351.6299999985</v>
      </c>
      <c r="O19" s="302">
        <f t="shared" si="33"/>
        <v>2050686.0399999996</v>
      </c>
      <c r="P19" s="164">
        <f t="shared" si="15"/>
        <v>9.9945958155973624E-2</v>
      </c>
      <c r="Q19" s="171"/>
      <c r="R19" s="170"/>
      <c r="S19" s="167">
        <f>SUM(S7:S14)</f>
        <v>54367.955000000002</v>
      </c>
      <c r="T19" s="168">
        <f t="shared" ref="T19:AF19" si="34">SUM(T7:T14)</f>
        <v>48858.713000000003</v>
      </c>
      <c r="U19" s="168">
        <f t="shared" si="34"/>
        <v>53204.345000000001</v>
      </c>
      <c r="V19" s="168">
        <f t="shared" si="34"/>
        <v>78900.649000000005</v>
      </c>
      <c r="W19" s="168">
        <f t="shared" si="34"/>
        <v>75025.880999999994</v>
      </c>
      <c r="X19" s="168">
        <f t="shared" si="34"/>
        <v>79571.83</v>
      </c>
      <c r="Y19" s="168">
        <f t="shared" si="34"/>
        <v>68136.356000000014</v>
      </c>
      <c r="Z19" s="168">
        <f t="shared" si="34"/>
        <v>87293.040000000008</v>
      </c>
      <c r="AA19" s="168">
        <f t="shared" si="34"/>
        <v>93001.692999999999</v>
      </c>
      <c r="AB19" s="168">
        <f t="shared" si="34"/>
        <v>106151.91900000002</v>
      </c>
      <c r="AC19" s="168">
        <f t="shared" si="34"/>
        <v>109975.51500000001</v>
      </c>
      <c r="AD19" s="168">
        <f t="shared" si="34"/>
        <v>113126.63699999999</v>
      </c>
      <c r="AE19" s="168">
        <f t="shared" si="34"/>
        <v>127103.21500000003</v>
      </c>
      <c r="AF19" s="169">
        <f t="shared" si="34"/>
        <v>136672.73499999999</v>
      </c>
      <c r="AG19" s="61">
        <f t="shared" si="16"/>
        <v>7.5289362271441826E-2</v>
      </c>
      <c r="AI19" s="172">
        <f t="shared" si="30"/>
        <v>0.46869767551605823</v>
      </c>
      <c r="AJ19" s="173">
        <f t="shared" si="30"/>
        <v>0.45844266359163588</v>
      </c>
      <c r="AK19" s="173">
        <f t="shared" si="31"/>
        <v>0.56900978522789847</v>
      </c>
      <c r="AL19" s="173">
        <f t="shared" si="31"/>
        <v>0.79708071035491068</v>
      </c>
      <c r="AM19" s="173">
        <f t="shared" si="31"/>
        <v>0.50106527463808204</v>
      </c>
      <c r="AN19" s="173">
        <f t="shared" si="31"/>
        <v>0.4999510521666789</v>
      </c>
      <c r="AO19" s="173">
        <f t="shared" si="32"/>
        <v>0.57045008800881358</v>
      </c>
      <c r="AP19" s="173">
        <f t="shared" si="32"/>
        <v>0.55911188173788362</v>
      </c>
      <c r="AQ19" s="173">
        <f t="shared" si="32"/>
        <v>0.82287662432778075</v>
      </c>
      <c r="AR19" s="173">
        <f t="shared" si="32"/>
        <v>0.54519496189179206</v>
      </c>
      <c r="AS19" s="173">
        <f t="shared" si="32"/>
        <v>0.59305131006294842</v>
      </c>
      <c r="AT19" s="173">
        <f t="shared" si="11"/>
        <v>0.53783456546101438</v>
      </c>
      <c r="AU19" s="173">
        <f t="shared" si="12"/>
        <v>0.68175559242544881</v>
      </c>
      <c r="AV19" s="173">
        <f t="shared" si="13"/>
        <v>0.6664732305877501</v>
      </c>
      <c r="AW19" s="61">
        <f t="shared" ref="AW19:AW20" si="35">IF(AV19="","",(AV19-AU19)/AU19)</f>
        <v>-2.241618845153788E-2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0" si="36">SUM(E7:E9)</f>
        <v>270933.47000000003</v>
      </c>
      <c r="F20" s="154">
        <f t="shared" si="36"/>
        <v>519508.35</v>
      </c>
      <c r="G20" s="154">
        <f t="shared" si="36"/>
        <v>534624.43999999983</v>
      </c>
      <c r="H20" s="154">
        <f t="shared" si="36"/>
        <v>446773.26</v>
      </c>
      <c r="I20" s="154">
        <f t="shared" si="36"/>
        <v>530786.49</v>
      </c>
      <c r="J20" s="154">
        <f t="shared" si="36"/>
        <v>340453.22</v>
      </c>
      <c r="K20" s="154">
        <f t="shared" si="36"/>
        <v>649895.34000000008</v>
      </c>
      <c r="L20" s="154">
        <f t="shared" si="36"/>
        <v>640920.42999999993</v>
      </c>
      <c r="M20" s="154">
        <f t="shared" ref="M20" si="37">SUM(M7:M9)</f>
        <v>817875.08000000077</v>
      </c>
      <c r="N20" s="154">
        <f t="shared" si="36"/>
        <v>652629.94999999914</v>
      </c>
      <c r="O20" s="147">
        <f>SUM(O7:O9)</f>
        <v>778334.06999999983</v>
      </c>
      <c r="P20" s="165">
        <f t="shared" si="15"/>
        <v>0.19261163236532564</v>
      </c>
      <c r="R20" s="109" t="s">
        <v>85</v>
      </c>
      <c r="S20" s="19">
        <f>SUM(S7:S9)</f>
        <v>17386.603999999999</v>
      </c>
      <c r="T20" s="154">
        <f t="shared" ref="T20" si="38">SUM(T7:T9)</f>
        <v>16187.608</v>
      </c>
      <c r="U20" s="154">
        <f>SUM(U7:U9)</f>
        <v>17207.878999999994</v>
      </c>
      <c r="V20" s="154">
        <f t="shared" ref="V20:AE20" si="39">SUM(V7:V9)</f>
        <v>22973.369000000002</v>
      </c>
      <c r="W20" s="154">
        <f t="shared" si="39"/>
        <v>26551.153999999995</v>
      </c>
      <c r="X20" s="154">
        <f t="shared" si="39"/>
        <v>26243.759999999998</v>
      </c>
      <c r="Y20" s="154">
        <f t="shared" si="39"/>
        <v>24497.342000000004</v>
      </c>
      <c r="Z20" s="154">
        <f t="shared" si="39"/>
        <v>29314.421999999999</v>
      </c>
      <c r="AA20" s="154">
        <f t="shared" si="39"/>
        <v>28198.834000000003</v>
      </c>
      <c r="AB20" s="154">
        <f t="shared" si="39"/>
        <v>37842.870999999999</v>
      </c>
      <c r="AC20" s="154">
        <f t="shared" si="39"/>
        <v>40547.094000000005</v>
      </c>
      <c r="AD20" s="154">
        <f t="shared" ref="AD20" si="40">SUM(AD7:AD9)</f>
        <v>42274.478999999992</v>
      </c>
      <c r="AE20" s="154">
        <f t="shared" si="39"/>
        <v>43123.891000000003</v>
      </c>
      <c r="AF20" s="202">
        <f>IF(AF9="","",SUM(AF7:AF9))</f>
        <v>51384.464999999997</v>
      </c>
      <c r="AG20" s="61">
        <f t="shared" si="16"/>
        <v>0.19155446803258067</v>
      </c>
      <c r="AI20" s="124">
        <f t="shared" si="30"/>
        <v>0.45277968317460826</v>
      </c>
      <c r="AJ20" s="156">
        <f t="shared" si="30"/>
        <v>0.44870661372088694</v>
      </c>
      <c r="AK20" s="156">
        <f t="shared" ref="AK20:AN22" si="41">(U20/D20)*10</f>
        <v>0.50886638186154198</v>
      </c>
      <c r="AL20" s="156">
        <f t="shared" si="41"/>
        <v>0.84793395958055684</v>
      </c>
      <c r="AM20" s="156">
        <f t="shared" si="41"/>
        <v>0.51108233390281399</v>
      </c>
      <c r="AN20" s="156">
        <f t="shared" si="41"/>
        <v>0.49088216019454722</v>
      </c>
      <c r="AO20" s="156">
        <f t="shared" si="32"/>
        <v>0.54831710384815791</v>
      </c>
      <c r="AP20" s="156">
        <f t="shared" si="32"/>
        <v>0.55228274555367829</v>
      </c>
      <c r="AQ20" s="156">
        <f t="shared" si="32"/>
        <v>0.82827338216980306</v>
      </c>
      <c r="AR20" s="156">
        <f t="shared" si="32"/>
        <v>0.5822917733184545</v>
      </c>
      <c r="AS20" s="156">
        <f t="shared" si="32"/>
        <v>0.63263850085103401</v>
      </c>
      <c r="AT20" s="156">
        <f t="shared" si="11"/>
        <v>0.51688185682341559</v>
      </c>
      <c r="AU20" s="156">
        <f t="shared" si="12"/>
        <v>0.66077094684361415</v>
      </c>
      <c r="AV20" s="156">
        <f t="shared" si="12"/>
        <v>0.66018522098101151</v>
      </c>
      <c r="AW20" s="61">
        <f t="shared" si="35"/>
        <v>-8.8642799051705603E-4</v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N21" si="42">SUM(E10:E12)</f>
        <v>410436.21999999991</v>
      </c>
      <c r="F21" s="154">
        <f t="shared" si="42"/>
        <v>511451.39999999991</v>
      </c>
      <c r="G21" s="154">
        <f t="shared" si="42"/>
        <v>582701.47000000009</v>
      </c>
      <c r="H21" s="154">
        <f t="shared" si="42"/>
        <v>438564.12</v>
      </c>
      <c r="I21" s="154">
        <f t="shared" si="42"/>
        <v>651591.7899999998</v>
      </c>
      <c r="J21" s="154">
        <f t="shared" si="42"/>
        <v>433350.24</v>
      </c>
      <c r="K21" s="154">
        <f t="shared" si="42"/>
        <v>722229.66999999993</v>
      </c>
      <c r="L21" s="154">
        <f t="shared" si="42"/>
        <v>641359.04</v>
      </c>
      <c r="M21" s="154">
        <f t="shared" ref="M21" si="43">SUM(M10:M12)</f>
        <v>787392.28999999992</v>
      </c>
      <c r="N21" s="154">
        <f t="shared" si="42"/>
        <v>733028.42999999993</v>
      </c>
      <c r="O21" s="140">
        <f>IF(O12="","",SUM(O10:O12))</f>
        <v>813139.48</v>
      </c>
      <c r="P21" s="102">
        <f t="shared" ref="P21" si="44">IF(O21="","",(O21-N21)/N21)</f>
        <v>0.10928778028432001</v>
      </c>
      <c r="R21" s="109" t="s">
        <v>86</v>
      </c>
      <c r="S21" s="19">
        <f>SUM(S10:S12)</f>
        <v>20822.173999999999</v>
      </c>
      <c r="T21" s="154">
        <f t="shared" ref="T21" si="45">SUM(T10:T12)</f>
        <v>16993.961000000003</v>
      </c>
      <c r="U21" s="154">
        <f>SUM(U10:U12)</f>
        <v>20306.538000000008</v>
      </c>
      <c r="V21" s="154">
        <f t="shared" ref="V21:AE21" si="46">SUM(V10:V12)</f>
        <v>32580.996999999992</v>
      </c>
      <c r="W21" s="154">
        <f t="shared" si="46"/>
        <v>26623.229000000007</v>
      </c>
      <c r="X21" s="154">
        <f t="shared" si="46"/>
        <v>30060.606000000007</v>
      </c>
      <c r="Y21" s="154">
        <f t="shared" si="46"/>
        <v>25330.112999999998</v>
      </c>
      <c r="Z21" s="154">
        <f t="shared" si="46"/>
        <v>36181.829000000005</v>
      </c>
      <c r="AA21" s="154">
        <f t="shared" si="46"/>
        <v>36659.758999999998</v>
      </c>
      <c r="AB21" s="154">
        <f t="shared" si="46"/>
        <v>39251.351000000017</v>
      </c>
      <c r="AC21" s="154">
        <f t="shared" si="46"/>
        <v>36974.111999999994</v>
      </c>
      <c r="AD21" s="154">
        <f t="shared" ref="AD21" si="47">SUM(AD10:AD12)</f>
        <v>42339.286999999997</v>
      </c>
      <c r="AE21" s="154">
        <f t="shared" si="46"/>
        <v>50640.62</v>
      </c>
      <c r="AF21" s="202">
        <f>IF(AF12="","",SUM(AF10:AF12))</f>
        <v>52855.309999999983</v>
      </c>
      <c r="AG21" s="52">
        <f t="shared" si="16"/>
        <v>4.3733469297966343E-2</v>
      </c>
      <c r="AI21" s="125">
        <f t="shared" si="30"/>
        <v>0.4635433813049899</v>
      </c>
      <c r="AJ21" s="157">
        <f t="shared" si="30"/>
        <v>0.4709352422927755</v>
      </c>
      <c r="AK21" s="157">
        <f t="shared" si="41"/>
        <v>0.56658857702200172</v>
      </c>
      <c r="AL21" s="157">
        <f t="shared" si="41"/>
        <v>0.7938138841645116</v>
      </c>
      <c r="AM21" s="157">
        <f t="shared" si="41"/>
        <v>0.52054269477021697</v>
      </c>
      <c r="AN21" s="157">
        <f t="shared" si="41"/>
        <v>0.51588347631935783</v>
      </c>
      <c r="AO21" s="157">
        <f t="shared" si="32"/>
        <v>0.57756920470374995</v>
      </c>
      <c r="AP21" s="157">
        <f t="shared" si="32"/>
        <v>0.55528368459031718</v>
      </c>
      <c r="AQ21" s="157">
        <f t="shared" si="32"/>
        <v>0.84596143295086201</v>
      </c>
      <c r="AR21" s="157">
        <f t="shared" si="32"/>
        <v>0.54347464013767288</v>
      </c>
      <c r="AS21" s="157">
        <f t="shared" si="32"/>
        <v>0.57649631008553326</v>
      </c>
      <c r="AT21" s="157">
        <f t="shared" si="11"/>
        <v>0.53771528547733172</v>
      </c>
      <c r="AU21" s="157">
        <f t="shared" si="12"/>
        <v>0.69084114513812245</v>
      </c>
      <c r="AV21" s="157">
        <f t="shared" ref="AV21" si="48">(AF21/O21)*10</f>
        <v>0.65001529626872845</v>
      </c>
      <c r="AW21" s="52">
        <f t="shared" ref="AW21" si="49">IF(AV21="","",(AV21-AU21)/AU21)</f>
        <v>-5.9095856054189613E-2</v>
      </c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N22" si="50">SUM(E13:E15)</f>
        <v>431446.86999999988</v>
      </c>
      <c r="F22" s="154">
        <f t="shared" si="50"/>
        <v>682723.02999999991</v>
      </c>
      <c r="G22" s="154">
        <f t="shared" si="50"/>
        <v>626913.08999999985</v>
      </c>
      <c r="H22" s="154">
        <f t="shared" si="50"/>
        <v>458823.13999999961</v>
      </c>
      <c r="I22" s="154">
        <f t="shared" si="50"/>
        <v>516420.31999999972</v>
      </c>
      <c r="J22" s="154">
        <f t="shared" si="50"/>
        <v>514480.41000000003</v>
      </c>
      <c r="K22" s="154">
        <f t="shared" si="50"/>
        <v>823375.22000000055</v>
      </c>
      <c r="L22" s="154">
        <f t="shared" si="50"/>
        <v>766069.49</v>
      </c>
      <c r="M22" s="154">
        <f t="shared" ref="M22" si="51">SUM(M13:M15)</f>
        <v>684091.10999999964</v>
      </c>
      <c r="N22" s="154">
        <f t="shared" si="50"/>
        <v>752818.34999999928</v>
      </c>
      <c r="O22" s="154"/>
      <c r="P22" s="52"/>
      <c r="R22" s="109" t="s">
        <v>87</v>
      </c>
      <c r="S22" s="19">
        <f>SUM(S13:S15)</f>
        <v>25135.716000000004</v>
      </c>
      <c r="T22" s="154">
        <f t="shared" ref="T22" si="52">SUM(T13:T15)</f>
        <v>23908.640999999996</v>
      </c>
      <c r="U22" s="154">
        <f>SUM(U13:U15)</f>
        <v>23069.980999999996</v>
      </c>
      <c r="V22" s="154">
        <f t="shared" ref="V22:AE22" si="53">SUM(V13:V15)</f>
        <v>32504.29800000001</v>
      </c>
      <c r="W22" s="154">
        <f t="shared" si="53"/>
        <v>33772.178999999996</v>
      </c>
      <c r="X22" s="154">
        <f t="shared" si="53"/>
        <v>31879.368999999995</v>
      </c>
      <c r="Y22" s="154">
        <f t="shared" si="53"/>
        <v>27356.271000000008</v>
      </c>
      <c r="Z22" s="154">
        <f t="shared" si="53"/>
        <v>32668.917000000012</v>
      </c>
      <c r="AA22" s="154">
        <f t="shared" si="53"/>
        <v>41788.728000000003</v>
      </c>
      <c r="AB22" s="154">
        <f t="shared" si="53"/>
        <v>42542.01</v>
      </c>
      <c r="AC22" s="154">
        <f t="shared" si="53"/>
        <v>45356.519000000008</v>
      </c>
      <c r="AD22" s="154">
        <f t="shared" ref="AD22" si="54">SUM(AD13:AD15)</f>
        <v>41128.285999999993</v>
      </c>
      <c r="AE22" s="154">
        <f t="shared" si="53"/>
        <v>52942.623999999996</v>
      </c>
      <c r="AF22" s="202" t="str">
        <f>IF(AF15="","",SUM(AF13:AF15))</f>
        <v/>
      </c>
      <c r="AG22" s="52" t="str">
        <f t="shared" si="16"/>
        <v/>
      </c>
      <c r="AI22" s="125">
        <f t="shared" si="30"/>
        <v>0.49145504558914899</v>
      </c>
      <c r="AJ22" s="157">
        <f t="shared" si="30"/>
        <v>0.48945196647429901</v>
      </c>
      <c r="AK22" s="157">
        <f t="shared" si="41"/>
        <v>0.72415411933385454</v>
      </c>
      <c r="AL22" s="157">
        <f t="shared" si="41"/>
        <v>0.75337892705074017</v>
      </c>
      <c r="AM22" s="157">
        <f t="shared" si="41"/>
        <v>0.49466881174346788</v>
      </c>
      <c r="AN22" s="157">
        <f t="shared" si="41"/>
        <v>0.50851337304186772</v>
      </c>
      <c r="AO22" s="157">
        <f t="shared" si="32"/>
        <v>0.59622692525926291</v>
      </c>
      <c r="AP22" s="157">
        <f t="shared" si="32"/>
        <v>0.63260324458185591</v>
      </c>
      <c r="AQ22" s="157">
        <f t="shared" si="32"/>
        <v>0.8122511020390456</v>
      </c>
      <c r="AR22" s="157">
        <f t="shared" si="32"/>
        <v>0.5166782891523013</v>
      </c>
      <c r="AS22" s="157">
        <f t="shared" si="32"/>
        <v>0.59206794673417951</v>
      </c>
      <c r="AT22" s="157">
        <f t="shared" si="11"/>
        <v>0.60121064868099239</v>
      </c>
      <c r="AU22" s="157">
        <f t="shared" si="12"/>
        <v>0.70325894686281276</v>
      </c>
      <c r="AV22" s="157"/>
      <c r="AW22" s="52"/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N23" si="55">SUM(E16:E18)</f>
        <v>486713.37999999966</v>
      </c>
      <c r="F23" s="155">
        <f t="shared" si="55"/>
        <v>616515.64000000025</v>
      </c>
      <c r="G23" s="155">
        <f t="shared" si="55"/>
        <v>416852.43999999983</v>
      </c>
      <c r="H23" s="155">
        <f t="shared" si="55"/>
        <v>460289.7799999998</v>
      </c>
      <c r="I23" s="155">
        <f t="shared" si="55"/>
        <v>457022.28999999969</v>
      </c>
      <c r="J23" s="155">
        <f t="shared" si="55"/>
        <v>688917.43</v>
      </c>
      <c r="K23" s="155">
        <f t="shared" si="55"/>
        <v>739760.91000000038</v>
      </c>
      <c r="L23" s="155">
        <f t="shared" si="55"/>
        <v>696889.35999999987</v>
      </c>
      <c r="M23" s="155">
        <f t="shared" ref="M23" si="56">SUM(M16:M18)</f>
        <v>681593.02000000014</v>
      </c>
      <c r="N23" s="155">
        <f t="shared" si="55"/>
        <v>832945.81000000052</v>
      </c>
      <c r="O23" s="155"/>
      <c r="P23" s="55"/>
      <c r="R23" s="110" t="s">
        <v>88</v>
      </c>
      <c r="S23" s="21">
        <f>SUM(S16:S18)</f>
        <v>26148.870999999992</v>
      </c>
      <c r="T23" s="155">
        <f t="shared" ref="T23" si="57">SUM(T16:T18)</f>
        <v>24824.359</v>
      </c>
      <c r="U23" s="155">
        <f>SUM(U16:U18)</f>
        <v>25786.902000000006</v>
      </c>
      <c r="V23" s="155">
        <f t="shared" ref="V23:AE23" si="58">SUM(V16:V18)</f>
        <v>34340.337000000007</v>
      </c>
      <c r="W23" s="155">
        <f t="shared" si="58"/>
        <v>38207.429000000004</v>
      </c>
      <c r="X23" s="155">
        <f t="shared" si="58"/>
        <v>28571.173999999999</v>
      </c>
      <c r="Y23" s="155">
        <f t="shared" si="58"/>
        <v>33006.81</v>
      </c>
      <c r="Z23" s="155">
        <f t="shared" si="58"/>
        <v>39040.758000000002</v>
      </c>
      <c r="AA23" s="155">
        <f t="shared" si="58"/>
        <v>48079.73</v>
      </c>
      <c r="AB23" s="155">
        <f t="shared" si="58"/>
        <v>49572.105999999992</v>
      </c>
      <c r="AC23" s="155">
        <f t="shared" si="58"/>
        <v>43376.988000000005</v>
      </c>
      <c r="AD23" s="155">
        <f t="shared" ref="AD23" si="59">SUM(AD16:AD18)</f>
        <v>47123.987000000023</v>
      </c>
      <c r="AE23" s="155">
        <f t="shared" si="58"/>
        <v>58636.54</v>
      </c>
      <c r="AF23" s="203" t="str">
        <f>IF(AF18="","",SUM(AF16:AF18))</f>
        <v/>
      </c>
      <c r="AG23" s="55" t="str">
        <f t="shared" si="16"/>
        <v/>
      </c>
      <c r="AI23" s="126">
        <f t="shared" si="30"/>
        <v>0.55445366590058986</v>
      </c>
      <c r="AJ23" s="158">
        <f t="shared" si="30"/>
        <v>0.58274025510480154</v>
      </c>
      <c r="AK23" s="158">
        <f t="shared" ref="AK23:AS23" si="60">IF(AK18="","",(U23/D23)*10)</f>
        <v>0.91766659206541912</v>
      </c>
      <c r="AL23" s="158">
        <f t="shared" si="60"/>
        <v>0.70555563933746857</v>
      </c>
      <c r="AM23" s="158">
        <f t="shared" si="60"/>
        <v>0.61973170704963765</v>
      </c>
      <c r="AN23" s="158">
        <f t="shared" si="60"/>
        <v>0.68540258514499786</v>
      </c>
      <c r="AO23" s="158">
        <f t="shared" si="60"/>
        <v>0.71708761380711117</v>
      </c>
      <c r="AP23" s="158">
        <f t="shared" si="60"/>
        <v>0.85424187953721087</v>
      </c>
      <c r="AQ23" s="158">
        <f t="shared" si="60"/>
        <v>0.69790264995908136</v>
      </c>
      <c r="AR23" s="158">
        <f t="shared" si="60"/>
        <v>0.67010983318921202</v>
      </c>
      <c r="AS23" s="158">
        <f t="shared" si="60"/>
        <v>0.62243722590340611</v>
      </c>
      <c r="AT23" s="158">
        <f t="shared" ref="AT23" si="61">IF(AT18="","",(AD23/M23)*10)</f>
        <v>0.69138012886340905</v>
      </c>
      <c r="AU23" s="158">
        <f t="shared" ref="AU23" si="62">IF(AU18="","",(AE23/N23)*10)</f>
        <v>0.70396584382842342</v>
      </c>
      <c r="AV23" s="158"/>
      <c r="AW23" s="55"/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9">
        <v>1000</v>
      </c>
      <c r="AW25" s="289" t="s">
        <v>47</v>
      </c>
      <c r="AY25" s="105"/>
      <c r="AZ25" s="105"/>
    </row>
    <row r="26" spans="1:52" ht="20.100000000000001" customHeight="1" x14ac:dyDescent="0.25">
      <c r="A26" s="333" t="s">
        <v>2</v>
      </c>
      <c r="B26" s="335" t="s">
        <v>71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30"/>
      <c r="P26" s="338" t="str">
        <f>P4</f>
        <v>D       2023/2022</v>
      </c>
      <c r="R26" s="336" t="s">
        <v>3</v>
      </c>
      <c r="S26" s="328" t="s">
        <v>71</v>
      </c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30"/>
      <c r="AG26" s="338" t="str">
        <f>P26</f>
        <v>D       2023/2022</v>
      </c>
      <c r="AI26" s="328" t="s">
        <v>71</v>
      </c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30"/>
      <c r="AW26" s="338" t="str">
        <f>AG26</f>
        <v>D       2023/2022</v>
      </c>
      <c r="AY26" s="105"/>
      <c r="AZ26" s="105"/>
    </row>
    <row r="27" spans="1:52" ht="20.100000000000001" customHeight="1" thickBot="1" x14ac:dyDescent="0.3">
      <c r="A27" s="334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39"/>
      <c r="R27" s="337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9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39"/>
      <c r="AY27" s="105"/>
      <c r="AZ27" s="105"/>
    </row>
    <row r="28" spans="1:52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2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189330.19999999984</v>
      </c>
      <c r="O29" s="112">
        <v>208685.84999999992</v>
      </c>
      <c r="P29" s="52">
        <f t="shared" ref="P29:P45" si="63">IF(O29="","",(O29-N29)/N29)</f>
        <v>0.10223223764618691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12141.410000000002</v>
      </c>
      <c r="AF29" s="112">
        <v>14447.574999999997</v>
      </c>
      <c r="AG29" s="61">
        <f>IF(AF29="","",(AF29-AE29)/AE29)</f>
        <v>0.18994210721818924</v>
      </c>
      <c r="AI29" s="124">
        <f t="shared" ref="AI29:AI38" si="64">(S29/B29)*10</f>
        <v>0.44749494995804673</v>
      </c>
      <c r="AJ29" s="156">
        <f t="shared" ref="AJ29:AJ38" si="65">(T29/C29)*10</f>
        <v>0.42199049962249885</v>
      </c>
      <c r="AK29" s="156">
        <f t="shared" ref="AK29:AK38" si="66">(U29/D29)*10</f>
        <v>0.47202259593859536</v>
      </c>
      <c r="AL29" s="156">
        <f t="shared" ref="AL29:AL38" si="67">(V29/E29)*10</f>
        <v>0.8081632158864277</v>
      </c>
      <c r="AM29" s="156">
        <f t="shared" ref="AM29:AM38" si="68">(W29/F29)*10</f>
        <v>0.50550044106984959</v>
      </c>
      <c r="AN29" s="156">
        <f t="shared" ref="AN29:AN38" si="69">(X29/G29)*10</f>
        <v>0.47895812371298058</v>
      </c>
      <c r="AO29" s="156">
        <f t="shared" ref="AO29:AO38" si="70">(Y29/H29)*10</f>
        <v>0.58749022877813117</v>
      </c>
      <c r="AP29" s="156">
        <f t="shared" ref="AP29:AP38" si="71">(Z29/I29)*10</f>
        <v>0.55261592323817688</v>
      </c>
      <c r="AQ29" s="156">
        <f t="shared" ref="AQ29:AQ38" si="72">(AA29/J29)*10</f>
        <v>0.77172992674881657</v>
      </c>
      <c r="AR29" s="156">
        <f t="shared" ref="AR29:AR38" si="73">(AB29/K29)*10</f>
        <v>0.59323467465978674</v>
      </c>
      <c r="AS29" s="156">
        <f t="shared" ref="AS29:AS38" si="74">(AC29/L29)*10</f>
        <v>0.61384805672702092</v>
      </c>
      <c r="AT29" s="156">
        <f t="shared" ref="AT29:AT38" si="75">(AD29/M29)*10</f>
        <v>0.53656597117584959</v>
      </c>
      <c r="AU29" s="156">
        <f t="shared" ref="AU29:AU38" si="76">(AE29/N29)*10</f>
        <v>0.64128226769950125</v>
      </c>
      <c r="AV29" s="156">
        <f t="shared" ref="AV29:AV33" si="77">(AF29/O29)*10</f>
        <v>0.69231215245307731</v>
      </c>
      <c r="AW29" s="61">
        <f t="shared" ref="AW29" si="78">IF(AV29="","",(AV29-AU29)/AU29)</f>
        <v>7.957476344486758E-2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265295.4699999998</v>
      </c>
      <c r="O30" s="119">
        <v>263421.92999999988</v>
      </c>
      <c r="P30" s="52">
        <f t="shared" si="63"/>
        <v>-7.0620881690890624E-3</v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16621.906999999996</v>
      </c>
      <c r="AF30" s="119">
        <v>16093.979999999998</v>
      </c>
      <c r="AG30" s="52">
        <f t="shared" ref="AG30:AG45" si="79">IF(AF30="","",(AF30-AE30)/AE30)</f>
        <v>-3.1760916482085837E-2</v>
      </c>
      <c r="AI30" s="125">
        <f t="shared" si="64"/>
        <v>0.46047109354109889</v>
      </c>
      <c r="AJ30" s="157">
        <f t="shared" si="65"/>
        <v>0.45757226895448566</v>
      </c>
      <c r="AK30" s="157">
        <f t="shared" si="66"/>
        <v>0.5419617422671561</v>
      </c>
      <c r="AL30" s="157">
        <f t="shared" si="67"/>
        <v>0.82888642292733761</v>
      </c>
      <c r="AM30" s="157">
        <f t="shared" si="68"/>
        <v>0.50636300335303253</v>
      </c>
      <c r="AN30" s="157">
        <f t="shared" si="69"/>
        <v>0.48905442795728249</v>
      </c>
      <c r="AO30" s="157">
        <f t="shared" si="70"/>
        <v>0.51556937685642856</v>
      </c>
      <c r="AP30" s="157">
        <f t="shared" si="71"/>
        <v>0.54755948056577153</v>
      </c>
      <c r="AQ30" s="157">
        <f t="shared" si="72"/>
        <v>0.92171330852361721</v>
      </c>
      <c r="AR30" s="157">
        <f t="shared" si="73"/>
        <v>0.57411865515950256</v>
      </c>
      <c r="AS30" s="157">
        <f t="shared" si="74"/>
        <v>0.6218671970115851</v>
      </c>
      <c r="AT30" s="157">
        <f t="shared" si="75"/>
        <v>0.49425784549142993</v>
      </c>
      <c r="AU30" s="157">
        <f t="shared" si="76"/>
        <v>0.62654318974990453</v>
      </c>
      <c r="AV30" s="157">
        <f t="shared" si="77"/>
        <v>0.61095824482039163</v>
      </c>
      <c r="AW30" s="52">
        <f t="shared" ref="AW30" si="80">IF(AV30="","",(AV30-AU30)/AU30)</f>
        <v>-2.4874494184086333E-2</v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197385.46999999997</v>
      </c>
      <c r="O31" s="119">
        <v>305335.30999999994</v>
      </c>
      <c r="P31" s="52">
        <f t="shared" si="63"/>
        <v>0.54689861416850993</v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13728.199000000006</v>
      </c>
      <c r="AF31" s="119">
        <v>19946.481000000007</v>
      </c>
      <c r="AG31" s="52">
        <f t="shared" si="79"/>
        <v>0.45295686637409599</v>
      </c>
      <c r="AI31" s="125">
        <f t="shared" si="64"/>
        <v>0.44241062088628053</v>
      </c>
      <c r="AJ31" s="157">
        <f t="shared" si="65"/>
        <v>0.44000691509090828</v>
      </c>
      <c r="AK31" s="157">
        <f t="shared" si="66"/>
        <v>0.50306153781226581</v>
      </c>
      <c r="AL31" s="157">
        <f t="shared" si="67"/>
        <v>0.908169034292719</v>
      </c>
      <c r="AM31" s="157">
        <f t="shared" si="68"/>
        <v>0.50798316681623246</v>
      </c>
      <c r="AN31" s="157">
        <f t="shared" si="69"/>
        <v>0.49726565111971294</v>
      </c>
      <c r="AO31" s="157">
        <f t="shared" si="70"/>
        <v>0.53652846921584385</v>
      </c>
      <c r="AP31" s="157">
        <f t="shared" si="71"/>
        <v>0.5373482716568041</v>
      </c>
      <c r="AQ31" s="157">
        <f t="shared" si="72"/>
        <v>0.78173472362263119</v>
      </c>
      <c r="AR31" s="157">
        <f t="shared" si="73"/>
        <v>0.56172228676028879</v>
      </c>
      <c r="AS31" s="157">
        <f t="shared" si="74"/>
        <v>0.61636897129854362</v>
      </c>
      <c r="AT31" s="157">
        <f t="shared" si="75"/>
        <v>0.51111633914897814</v>
      </c>
      <c r="AU31" s="157">
        <f t="shared" si="76"/>
        <v>0.69550200427620168</v>
      </c>
      <c r="AV31" s="157">
        <f t="shared" si="77"/>
        <v>0.65326479927919279</v>
      </c>
      <c r="AW31" s="52">
        <f t="shared" ref="AW31" si="81">IF(AV31="","",(AV31-AU31)/AU31)</f>
        <v>-6.0729091702567427E-2</v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208852.24</v>
      </c>
      <c r="O32" s="119">
        <v>256713.55000000002</v>
      </c>
      <c r="P32" s="52">
        <f t="shared" si="63"/>
        <v>0.2291634985576407</v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15175.933000000003</v>
      </c>
      <c r="AF32" s="119">
        <v>16382.779999999995</v>
      </c>
      <c r="AG32" s="52">
        <f t="shared" si="79"/>
        <v>7.952374328484399E-2</v>
      </c>
      <c r="AI32" s="125">
        <f t="shared" si="64"/>
        <v>0.4117380456536428</v>
      </c>
      <c r="AJ32" s="157">
        <f t="shared" si="65"/>
        <v>0.45017323810756427</v>
      </c>
      <c r="AK32" s="157">
        <f t="shared" si="66"/>
        <v>0.53052169146380823</v>
      </c>
      <c r="AL32" s="157">
        <f t="shared" si="67"/>
        <v>0.79315079340313666</v>
      </c>
      <c r="AM32" s="157">
        <f t="shared" si="68"/>
        <v>0.54920904241465762</v>
      </c>
      <c r="AN32" s="157">
        <f t="shared" si="69"/>
        <v>0.49231320433642595</v>
      </c>
      <c r="AO32" s="157">
        <f t="shared" si="70"/>
        <v>0.55148844538658548</v>
      </c>
      <c r="AP32" s="157">
        <f t="shared" si="71"/>
        <v>0.52949059732220316</v>
      </c>
      <c r="AQ32" s="157">
        <f t="shared" si="72"/>
        <v>0.75728905420077208</v>
      </c>
      <c r="AR32" s="157">
        <f t="shared" si="73"/>
        <v>0.52733538616375741</v>
      </c>
      <c r="AS32" s="157">
        <f t="shared" si="74"/>
        <v>0.60476032121983347</v>
      </c>
      <c r="AT32" s="157">
        <f t="shared" si="75"/>
        <v>0.54429927333323636</v>
      </c>
      <c r="AU32" s="157">
        <f t="shared" si="76"/>
        <v>0.72663491662813884</v>
      </c>
      <c r="AV32" s="157">
        <f t="shared" si="77"/>
        <v>0.6381735595958995</v>
      </c>
      <c r="AW32" s="52">
        <f t="shared" ref="AW32:AW33" si="82">IF(AV32="","",(AV32-AU32)/AU32)</f>
        <v>-0.12174113163008121</v>
      </c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297743.68000000011</v>
      </c>
      <c r="O33" s="119">
        <v>260834.74999999983</v>
      </c>
      <c r="P33" s="52">
        <f t="shared" si="63"/>
        <v>-0.12396209383856702</v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20165.158999999996</v>
      </c>
      <c r="AF33" s="119">
        <v>17569.419999999987</v>
      </c>
      <c r="AG33" s="52">
        <f t="shared" si="79"/>
        <v>-0.12872395402386905</v>
      </c>
      <c r="AI33" s="125">
        <f t="shared" si="64"/>
        <v>0.49547514696423517</v>
      </c>
      <c r="AJ33" s="157">
        <f t="shared" si="65"/>
        <v>0.46184732439637305</v>
      </c>
      <c r="AK33" s="157">
        <f t="shared" si="66"/>
        <v>0.58455084732547036</v>
      </c>
      <c r="AL33" s="157">
        <f t="shared" si="67"/>
        <v>0.78769456194735565</v>
      </c>
      <c r="AM33" s="157">
        <f t="shared" si="68"/>
        <v>0.4740445861025222</v>
      </c>
      <c r="AN33" s="157">
        <f t="shared" si="69"/>
        <v>0.52641405214864356</v>
      </c>
      <c r="AO33" s="157">
        <f t="shared" si="70"/>
        <v>0.57203930554337168</v>
      </c>
      <c r="AP33" s="157">
        <f t="shared" si="71"/>
        <v>0.53330507840023977</v>
      </c>
      <c r="AQ33" s="157">
        <f t="shared" si="72"/>
        <v>0.97449836694611214</v>
      </c>
      <c r="AR33" s="157">
        <f t="shared" si="73"/>
        <v>0.53612416504160132</v>
      </c>
      <c r="AS33" s="157">
        <f t="shared" si="74"/>
        <v>0.50677934421259097</v>
      </c>
      <c r="AT33" s="157">
        <f t="shared" si="75"/>
        <v>0.50484087413609458</v>
      </c>
      <c r="AU33" s="157">
        <f t="shared" si="76"/>
        <v>0.67726572735313773</v>
      </c>
      <c r="AV33" s="157">
        <f t="shared" si="77"/>
        <v>0.67358432877521102</v>
      </c>
      <c r="AW33" s="52">
        <f t="shared" si="82"/>
        <v>-5.4356782415584505E-3</v>
      </c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225711.80999999991</v>
      </c>
      <c r="O34" s="119">
        <v>295140.77000000031</v>
      </c>
      <c r="P34" s="52">
        <f t="shared" si="63"/>
        <v>0.30760003209402481</v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14534.652000000002</v>
      </c>
      <c r="AF34" s="119">
        <v>18242.190000000002</v>
      </c>
      <c r="AG34" s="52">
        <f t="shared" si="79"/>
        <v>0.25508268103013404</v>
      </c>
      <c r="AI34" s="125">
        <f t="shared" si="64"/>
        <v>0.48672862985073784</v>
      </c>
      <c r="AJ34" s="157">
        <f t="shared" si="65"/>
        <v>0.49688825876595721</v>
      </c>
      <c r="AK34" s="157">
        <f t="shared" si="66"/>
        <v>0.56924809937044796</v>
      </c>
      <c r="AL34" s="157">
        <f t="shared" si="67"/>
        <v>0.78543559483657488</v>
      </c>
      <c r="AM34" s="157">
        <f t="shared" si="68"/>
        <v>0.54207508867396426</v>
      </c>
      <c r="AN34" s="157">
        <f t="shared" si="69"/>
        <v>0.51283586940978365</v>
      </c>
      <c r="AO34" s="157">
        <f t="shared" si="70"/>
        <v>0.58706569068968495</v>
      </c>
      <c r="AP34" s="157">
        <f t="shared" si="71"/>
        <v>0.58568978626091728</v>
      </c>
      <c r="AQ34" s="157">
        <f t="shared" si="72"/>
        <v>0.80425854872244606</v>
      </c>
      <c r="AR34" s="157">
        <f t="shared" si="73"/>
        <v>0.55167855015599043</v>
      </c>
      <c r="AS34" s="157">
        <f t="shared" si="74"/>
        <v>0.60866792877006426</v>
      </c>
      <c r="AT34" s="157">
        <f t="shared" si="75"/>
        <v>0.52479645779906703</v>
      </c>
      <c r="AU34" s="157">
        <f t="shared" si="76"/>
        <v>0.64394734152368938</v>
      </c>
      <c r="AV34" s="157">
        <f t="shared" ref="AV34" si="83">(AF34/O34)*10</f>
        <v>0.61808438054830517</v>
      </c>
      <c r="AW34" s="52">
        <f t="shared" ref="AW34" si="84">IF(AV34="","",(AV34-AU34)/AU34)</f>
        <v>-4.0163161345131149E-2</v>
      </c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235748.01999999987</v>
      </c>
      <c r="O35" s="119">
        <v>248496.58999999997</v>
      </c>
      <c r="P35" s="52">
        <f t="shared" si="63"/>
        <v>5.4077103171428977E-2</v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16599.758999999998</v>
      </c>
      <c r="AF35" s="119">
        <v>17003.025000000001</v>
      </c>
      <c r="AG35" s="52">
        <f t="shared" si="79"/>
        <v>2.4293485224695328E-2</v>
      </c>
      <c r="AI35" s="125">
        <f t="shared" si="64"/>
        <v>0.53410624801970208</v>
      </c>
      <c r="AJ35" s="157">
        <f t="shared" si="65"/>
        <v>0.48911992034573448</v>
      </c>
      <c r="AK35" s="157">
        <f t="shared" si="66"/>
        <v>0.65603956133015395</v>
      </c>
      <c r="AL35" s="157">
        <f t="shared" si="67"/>
        <v>0.7829523620224994</v>
      </c>
      <c r="AM35" s="157">
        <f t="shared" si="68"/>
        <v>0.48743234098377025</v>
      </c>
      <c r="AN35" s="157">
        <f t="shared" si="69"/>
        <v>0.51699036414929667</v>
      </c>
      <c r="AO35" s="157">
        <f t="shared" si="70"/>
        <v>0.56911382540516675</v>
      </c>
      <c r="AP35" s="157">
        <f t="shared" si="71"/>
        <v>0.55942287943501878</v>
      </c>
      <c r="AQ35" s="157">
        <f t="shared" si="72"/>
        <v>0.8067909093137946</v>
      </c>
      <c r="AR35" s="157">
        <f t="shared" si="73"/>
        <v>0.5090389090704629</v>
      </c>
      <c r="AS35" s="157">
        <f t="shared" si="74"/>
        <v>0.57789179127346701</v>
      </c>
      <c r="AT35" s="157">
        <f t="shared" si="75"/>
        <v>0.55789707265191923</v>
      </c>
      <c r="AU35" s="157">
        <f t="shared" si="76"/>
        <v>0.70413142812397767</v>
      </c>
      <c r="AV35" s="157">
        <f t="shared" ref="AV35" si="85">(AF35/O35)*10</f>
        <v>0.68423574746035765</v>
      </c>
      <c r="AW35" s="52">
        <f t="shared" ref="AW35" si="86">IF(AV35="","",(AV35-AU35)/AU35)</f>
        <v>-2.8255635054705939E-2</v>
      </c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242415.37999999992</v>
      </c>
      <c r="O36" s="119">
        <v>210601.37</v>
      </c>
      <c r="P36" s="52">
        <f t="shared" si="63"/>
        <v>-0.13123758896815843</v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16420.567999999999</v>
      </c>
      <c r="AF36" s="119">
        <v>15249.140000000003</v>
      </c>
      <c r="AG36" s="52">
        <f t="shared" si="79"/>
        <v>-7.1339066955539918E-2</v>
      </c>
      <c r="AI36" s="125">
        <f t="shared" si="64"/>
        <v>0.44176385961468218</v>
      </c>
      <c r="AJ36" s="157">
        <f t="shared" si="65"/>
        <v>0.42017785877420555</v>
      </c>
      <c r="AK36" s="157">
        <f t="shared" si="66"/>
        <v>0.63948363387771534</v>
      </c>
      <c r="AL36" s="157">
        <f t="shared" si="67"/>
        <v>0.71120273013234991</v>
      </c>
      <c r="AM36" s="157">
        <f t="shared" si="68"/>
        <v>0.43360371542738207</v>
      </c>
      <c r="AN36" s="157">
        <f t="shared" si="69"/>
        <v>0.45907066820991294</v>
      </c>
      <c r="AO36" s="157">
        <f t="shared" si="70"/>
        <v>0.59928518991605073</v>
      </c>
      <c r="AP36" s="157">
        <f t="shared" si="71"/>
        <v>0.5807675710119673</v>
      </c>
      <c r="AQ36" s="157">
        <f t="shared" si="72"/>
        <v>0.76451061502797446</v>
      </c>
      <c r="AR36" s="157">
        <f t="shared" si="73"/>
        <v>0.49793317713264845</v>
      </c>
      <c r="AS36" s="157">
        <f t="shared" si="74"/>
        <v>0.55159727832865624</v>
      </c>
      <c r="AT36" s="157">
        <f t="shared" si="75"/>
        <v>0.58152630944673145</v>
      </c>
      <c r="AU36" s="157">
        <f t="shared" si="76"/>
        <v>0.67737319307050581</v>
      </c>
      <c r="AV36" s="157">
        <f t="shared" ref="AV36" si="87">(AF36/O36)*10</f>
        <v>0.7240760114713406</v>
      </c>
      <c r="AW36" s="52">
        <f t="shared" ref="AW36" si="88">IF(AV36="","",(AV36-AU36)/AU36)</f>
        <v>6.8946954025642451E-2</v>
      </c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273711.0299999998</v>
      </c>
      <c r="O37" s="119"/>
      <c r="P37" s="52" t="str">
        <f t="shared" si="63"/>
        <v/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19295.445999999996</v>
      </c>
      <c r="AF37" s="119"/>
      <c r="AG37" s="52" t="str">
        <f t="shared" si="79"/>
        <v/>
      </c>
      <c r="AI37" s="125">
        <f t="shared" si="64"/>
        <v>0.48486363856011194</v>
      </c>
      <c r="AJ37" s="157">
        <f t="shared" si="65"/>
        <v>0.56136104589017211</v>
      </c>
      <c r="AK37" s="157">
        <f t="shared" si="66"/>
        <v>0.91494056270845225</v>
      </c>
      <c r="AL37" s="157">
        <f t="shared" si="67"/>
        <v>0.73397337983951261</v>
      </c>
      <c r="AM37" s="157">
        <f t="shared" si="68"/>
        <v>0.54686443981211563</v>
      </c>
      <c r="AN37" s="157">
        <f t="shared" si="69"/>
        <v>0.55361740351046873</v>
      </c>
      <c r="AO37" s="157">
        <f t="shared" si="70"/>
        <v>0.59768837923984341</v>
      </c>
      <c r="AP37" s="157">
        <f t="shared" si="71"/>
        <v>0.78949101429546453</v>
      </c>
      <c r="AQ37" s="157">
        <f t="shared" si="72"/>
        <v>0.85577312393822647</v>
      </c>
      <c r="AR37" s="157">
        <f t="shared" si="73"/>
        <v>0.5392227587309858</v>
      </c>
      <c r="AS37" s="157">
        <f t="shared" si="74"/>
        <v>0.66185996306935324</v>
      </c>
      <c r="AT37" s="157">
        <f t="shared" si="75"/>
        <v>0.66577682346880351</v>
      </c>
      <c r="AU37" s="157">
        <f t="shared" si="76"/>
        <v>0.70495682983619656</v>
      </c>
      <c r="AV37" s="157"/>
      <c r="AW37" s="52"/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259229.09000000003</v>
      </c>
      <c r="O38" s="119"/>
      <c r="P38" s="52" t="str">
        <f t="shared" si="63"/>
        <v/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17489.275999999998</v>
      </c>
      <c r="AF38" s="119"/>
      <c r="AG38" s="52" t="str">
        <f t="shared" si="79"/>
        <v/>
      </c>
      <c r="AI38" s="125">
        <f t="shared" si="64"/>
        <v>0.50547976786025839</v>
      </c>
      <c r="AJ38" s="157">
        <f t="shared" si="65"/>
        <v>0.61364183688748253</v>
      </c>
      <c r="AK38" s="157">
        <f t="shared" si="66"/>
        <v>0.99143989040046498</v>
      </c>
      <c r="AL38" s="157">
        <f t="shared" si="67"/>
        <v>0.79860824444016809</v>
      </c>
      <c r="AM38" s="157">
        <f t="shared" si="68"/>
        <v>0.61462071336796531</v>
      </c>
      <c r="AN38" s="157">
        <f t="shared" si="69"/>
        <v>0.7179397354111039</v>
      </c>
      <c r="AO38" s="157">
        <f t="shared" si="70"/>
        <v>0.76149967195295487</v>
      </c>
      <c r="AP38" s="157">
        <f t="shared" si="71"/>
        <v>0.82067211196453671</v>
      </c>
      <c r="AQ38" s="157">
        <f t="shared" si="72"/>
        <v>0.76712936250314256</v>
      </c>
      <c r="AR38" s="157">
        <f t="shared" si="73"/>
        <v>0.61919728263479246</v>
      </c>
      <c r="AS38" s="157">
        <f t="shared" si="74"/>
        <v>0.63990474451207224</v>
      </c>
      <c r="AT38" s="157">
        <f t="shared" si="75"/>
        <v>0.62152586797883858</v>
      </c>
      <c r="AU38" s="157">
        <f t="shared" si="76"/>
        <v>0.67466486882317089</v>
      </c>
      <c r="AV38" s="157"/>
      <c r="AW38" s="52"/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276422.24000000005</v>
      </c>
      <c r="O39" s="119"/>
      <c r="P39" s="52" t="str">
        <f t="shared" si="63"/>
        <v/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20862.162</v>
      </c>
      <c r="AF39" s="119"/>
      <c r="AG39" s="52" t="str">
        <f t="shared" si="79"/>
        <v/>
      </c>
      <c r="AI39" s="125">
        <f t="shared" ref="AI39:AJ45" si="89">(S39/B39)*10</f>
        <v>0.59655396247491954</v>
      </c>
      <c r="AJ39" s="157">
        <f t="shared" si="89"/>
        <v>0.7101543245465749</v>
      </c>
      <c r="AK39" s="157">
        <f t="shared" ref="AK39:AS41" si="90">IF(U39="","",(U39/D39)*10)</f>
        <v>0.82659295097689434</v>
      </c>
      <c r="AL39" s="157">
        <f t="shared" si="90"/>
        <v>0.75542927217629385</v>
      </c>
      <c r="AM39" s="157">
        <f t="shared" si="90"/>
        <v>0.66232957299169615</v>
      </c>
      <c r="AN39" s="157">
        <f t="shared" si="90"/>
        <v>0.69529221532504837</v>
      </c>
      <c r="AO39" s="157">
        <f t="shared" si="90"/>
        <v>0.70882922115899427</v>
      </c>
      <c r="AP39" s="157">
        <f t="shared" si="90"/>
        <v>0.81643127472411259</v>
      </c>
      <c r="AQ39" s="157">
        <f t="shared" si="90"/>
        <v>0.6555002561116402</v>
      </c>
      <c r="AR39" s="157">
        <f t="shared" si="90"/>
        <v>0.68927659143619546</v>
      </c>
      <c r="AS39" s="157">
        <f t="shared" ref="AS39:AS40" si="91">IF(AC39="","",(AC39/L39)*10)</f>
        <v>0.64689754420867462</v>
      </c>
      <c r="AT39" s="157">
        <f t="shared" ref="AT39:AT40" si="92">IF(AD39="","",(AD39/M39)*10)</f>
        <v>0.72799787288130147</v>
      </c>
      <c r="AU39" s="157">
        <f t="shared" ref="AU39:AU40" si="93">IF(AE39="","",(AE39/N39)*10)</f>
        <v>0.75472082130583984</v>
      </c>
      <c r="AV39" s="157" t="str">
        <f t="shared" ref="AV39:AV40" si="94">IF(AF39="","",(AF39/O39)*10)</f>
        <v/>
      </c>
      <c r="AW39" s="52"/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297016.51000000018</v>
      </c>
      <c r="O40" s="119"/>
      <c r="P40" s="52" t="str">
        <f t="shared" si="63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19544.043999999998</v>
      </c>
      <c r="AF40" s="119"/>
      <c r="AG40" s="52" t="str">
        <f t="shared" si="79"/>
        <v/>
      </c>
      <c r="AI40" s="125">
        <f t="shared" si="89"/>
        <v>0.56128924309160388</v>
      </c>
      <c r="AJ40" s="157">
        <f t="shared" si="89"/>
        <v>0.49567972006947647</v>
      </c>
      <c r="AK40" s="157">
        <f t="shared" si="90"/>
        <v>0.9790091257525988</v>
      </c>
      <c r="AL40" s="157">
        <f t="shared" si="90"/>
        <v>0.61228139027468687</v>
      </c>
      <c r="AM40" s="157">
        <f t="shared" si="90"/>
        <v>0.5822210241113337</v>
      </c>
      <c r="AN40" s="157">
        <f t="shared" si="90"/>
        <v>0.62664828118918259</v>
      </c>
      <c r="AO40" s="157">
        <f t="shared" si="90"/>
        <v>0.67665809142176681</v>
      </c>
      <c r="AP40" s="157">
        <f t="shared" si="90"/>
        <v>0.91161704676855315</v>
      </c>
      <c r="AQ40" s="157">
        <f t="shared" si="90"/>
        <v>0.66978639445387611</v>
      </c>
      <c r="AR40" s="157">
        <f t="shared" si="90"/>
        <v>0.69632467581771174</v>
      </c>
      <c r="AS40" s="157">
        <f t="shared" si="91"/>
        <v>0.56670328216974419</v>
      </c>
      <c r="AT40" s="157">
        <f t="shared" si="92"/>
        <v>0.70671261274209851</v>
      </c>
      <c r="AU40" s="157">
        <f t="shared" si="93"/>
        <v>0.65801204114882317</v>
      </c>
      <c r="AV40" s="157" t="str">
        <f t="shared" si="94"/>
        <v/>
      </c>
      <c r="AW40" s="52"/>
      <c r="AY40" s="105"/>
      <c r="AZ40" s="105"/>
    </row>
    <row r="41" spans="1:52" ht="20.100000000000001" customHeight="1" thickBot="1" x14ac:dyDescent="0.3">
      <c r="A41" s="35" t="str">
        <f>A19</f>
        <v>jan-ago</v>
      </c>
      <c r="B41" s="167">
        <f>SUM(B29:B36)</f>
        <v>1157779.5299999998</v>
      </c>
      <c r="C41" s="168">
        <f t="shared" ref="C41:O41" si="95">SUM(C29:C36)</f>
        <v>1063987.4899999998</v>
      </c>
      <c r="D41" s="168">
        <f t="shared" si="95"/>
        <v>932385.30999999982</v>
      </c>
      <c r="E41" s="168">
        <f t="shared" si="95"/>
        <v>987212.15999999992</v>
      </c>
      <c r="F41" s="168">
        <f t="shared" si="95"/>
        <v>1495245.69</v>
      </c>
      <c r="G41" s="168">
        <f t="shared" si="95"/>
        <v>1589891.44</v>
      </c>
      <c r="H41" s="168">
        <f t="shared" si="95"/>
        <v>1192690.3999999999</v>
      </c>
      <c r="I41" s="168">
        <f t="shared" si="95"/>
        <v>1560138.3099999998</v>
      </c>
      <c r="J41" s="168">
        <f t="shared" si="95"/>
        <v>1129002.4800000002</v>
      </c>
      <c r="K41" s="168">
        <f t="shared" si="95"/>
        <v>1945646.2200000002</v>
      </c>
      <c r="L41" s="168">
        <f t="shared" si="95"/>
        <v>1853200.0299999998</v>
      </c>
      <c r="M41" s="168">
        <f t="shared" si="95"/>
        <v>2102222.4600000004</v>
      </c>
      <c r="N41" s="168">
        <f t="shared" si="95"/>
        <v>1862482.2699999993</v>
      </c>
      <c r="O41" s="169">
        <f t="shared" si="95"/>
        <v>2049230.12</v>
      </c>
      <c r="P41" s="61">
        <f t="shared" si="63"/>
        <v>0.10026825651338998</v>
      </c>
      <c r="R41" s="109"/>
      <c r="S41" s="167">
        <f>SUM(S29:S36)</f>
        <v>53668.207999999999</v>
      </c>
      <c r="T41" s="168">
        <f t="shared" ref="T41:AF41" si="96">SUM(T29:T36)</f>
        <v>48058.971000000005</v>
      </c>
      <c r="U41" s="168">
        <f t="shared" si="96"/>
        <v>52383.833999999995</v>
      </c>
      <c r="V41" s="168">
        <f t="shared" si="96"/>
        <v>78245.989000000001</v>
      </c>
      <c r="W41" s="168">
        <f t="shared" si="96"/>
        <v>74294.115999999995</v>
      </c>
      <c r="X41" s="168">
        <f t="shared" si="96"/>
        <v>78966.35000000002</v>
      </c>
      <c r="Y41" s="168">
        <f t="shared" si="96"/>
        <v>67341.292000000001</v>
      </c>
      <c r="Z41" s="168">
        <f t="shared" si="96"/>
        <v>86428.769000000015</v>
      </c>
      <c r="AA41" s="168">
        <f t="shared" si="96"/>
        <v>92058.982000000004</v>
      </c>
      <c r="AB41" s="168">
        <f t="shared" si="96"/>
        <v>105189.25200000001</v>
      </c>
      <c r="AC41" s="168">
        <f t="shared" si="96"/>
        <v>108628.031</v>
      </c>
      <c r="AD41" s="168">
        <f t="shared" si="96"/>
        <v>111407.05399999997</v>
      </c>
      <c r="AE41" s="168">
        <f t="shared" si="96"/>
        <v>125387.587</v>
      </c>
      <c r="AF41" s="169">
        <f t="shared" si="96"/>
        <v>134934.59099999999</v>
      </c>
      <c r="AG41" s="61">
        <f t="shared" si="79"/>
        <v>7.6139945176550747E-2</v>
      </c>
      <c r="AI41" s="172">
        <f t="shared" si="89"/>
        <v>0.46354428118106394</v>
      </c>
      <c r="AJ41" s="173">
        <f t="shared" si="89"/>
        <v>0.45168736899340811</v>
      </c>
      <c r="AK41" s="173">
        <f t="shared" si="90"/>
        <v>0.56182603305922962</v>
      </c>
      <c r="AL41" s="173">
        <f t="shared" si="90"/>
        <v>0.79259547410761233</v>
      </c>
      <c r="AM41" s="173">
        <f t="shared" si="90"/>
        <v>0.49686895268696607</v>
      </c>
      <c r="AN41" s="173">
        <f t="shared" si="90"/>
        <v>0.49667762221551442</v>
      </c>
      <c r="AO41" s="173">
        <f t="shared" si="90"/>
        <v>0.5646167018699908</v>
      </c>
      <c r="AP41" s="173">
        <f t="shared" si="90"/>
        <v>0.55398145437502921</v>
      </c>
      <c r="AQ41" s="173">
        <f t="shared" si="90"/>
        <v>0.81540106094363918</v>
      </c>
      <c r="AR41" s="173">
        <f t="shared" si="90"/>
        <v>0.54063915072905699</v>
      </c>
      <c r="AS41" s="173">
        <f t="shared" si="90"/>
        <v>0.58616463005345421</v>
      </c>
      <c r="AT41" s="173">
        <f t="shared" ref="AT41" si="97">IF(AD41="","",(AD41/M41)*10)</f>
        <v>0.5299489284307235</v>
      </c>
      <c r="AU41" s="173">
        <f t="shared" ref="AU41:AV41" si="98">IF(AE41="","",(AE41/N41)*10)</f>
        <v>0.67322835239661116</v>
      </c>
      <c r="AV41" s="173">
        <f t="shared" si="98"/>
        <v>0.6584648043334439</v>
      </c>
      <c r="AW41" s="61">
        <f t="shared" ref="AW41:AW45" si="99">IF(AV41="","",(AV41-AU41)/AU41)</f>
        <v>-2.1929480555313553E-2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N42" si="100">SUM(E29:E31)</f>
        <v>269354.83</v>
      </c>
      <c r="F42" s="154">
        <f t="shared" si="100"/>
        <v>518885.16000000003</v>
      </c>
      <c r="G42" s="154">
        <f t="shared" si="100"/>
        <v>534367.81999999983</v>
      </c>
      <c r="H42" s="154">
        <f t="shared" si="100"/>
        <v>446495.15</v>
      </c>
      <c r="I42" s="154">
        <f t="shared" si="100"/>
        <v>530104.43999999994</v>
      </c>
      <c r="J42" s="154">
        <f t="shared" si="100"/>
        <v>340089.82</v>
      </c>
      <c r="K42" s="154">
        <f t="shared" si="100"/>
        <v>649570.5</v>
      </c>
      <c r="L42" s="154">
        <f t="shared" si="100"/>
        <v>640253.84</v>
      </c>
      <c r="M42" s="154">
        <f t="shared" ref="M42" si="101">SUM(M29:M31)</f>
        <v>817451.96000000066</v>
      </c>
      <c r="N42" s="154">
        <f t="shared" si="100"/>
        <v>652011.13999999966</v>
      </c>
      <c r="O42" s="119">
        <f>IF(O31="","",SUM(O29:O31))</f>
        <v>777443.08999999973</v>
      </c>
      <c r="P42" s="61">
        <f t="shared" si="63"/>
        <v>0.19237700447878872</v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102">SUM(V29:V31)</f>
        <v>22740.453000000001</v>
      </c>
      <c r="W42" s="154">
        <f t="shared" si="102"/>
        <v>26284.577999999994</v>
      </c>
      <c r="X42" s="154">
        <f t="shared" si="102"/>
        <v>26114.18</v>
      </c>
      <c r="Y42" s="154">
        <f t="shared" si="102"/>
        <v>24267.392</v>
      </c>
      <c r="Z42" s="154">
        <f t="shared" si="102"/>
        <v>28921.351000000002</v>
      </c>
      <c r="AA42" s="154">
        <f t="shared" si="102"/>
        <v>27891.383000000002</v>
      </c>
      <c r="AB42" s="154">
        <f t="shared" si="102"/>
        <v>37417.438999999998</v>
      </c>
      <c r="AC42" s="154">
        <f t="shared" si="102"/>
        <v>39515.076000000001</v>
      </c>
      <c r="AD42" s="154">
        <f t="shared" ref="AD42:AE42" si="103">SUM(AD29:AD31)</f>
        <v>41893.952999999994</v>
      </c>
      <c r="AE42" s="154">
        <f t="shared" si="103"/>
        <v>42491.516000000003</v>
      </c>
      <c r="AF42" s="119">
        <f>IF(AF31="","",SUM(AF29:AF31))</f>
        <v>50488.036</v>
      </c>
      <c r="AG42" s="61">
        <f t="shared" si="79"/>
        <v>0.18819097911215962</v>
      </c>
      <c r="AI42" s="124">
        <f t="shared" si="89"/>
        <v>0.44877401967325198</v>
      </c>
      <c r="AJ42" s="156">
        <f t="shared" si="89"/>
        <v>0.43910336873301764</v>
      </c>
      <c r="AK42" s="156">
        <f t="shared" ref="AK42:AS44" si="104">(U42/D42)*10</f>
        <v>0.50326831796508742</v>
      </c>
      <c r="AL42" s="156">
        <f t="shared" si="104"/>
        <v>0.84425636622146327</v>
      </c>
      <c r="AM42" s="156">
        <f t="shared" si="104"/>
        <v>0.50655867668290977</v>
      </c>
      <c r="AN42" s="156">
        <f t="shared" si="104"/>
        <v>0.48869297556129054</v>
      </c>
      <c r="AO42" s="156">
        <f t="shared" si="104"/>
        <v>0.54350852411274786</v>
      </c>
      <c r="AP42" s="156">
        <f t="shared" si="104"/>
        <v>0.54557835810618771</v>
      </c>
      <c r="AQ42" s="156">
        <f t="shared" si="104"/>
        <v>0.8201181382024314</v>
      </c>
      <c r="AR42" s="156">
        <f t="shared" si="104"/>
        <v>0.57603353292675696</v>
      </c>
      <c r="AS42" s="156">
        <f t="shared" si="104"/>
        <v>0.61717827416700854</v>
      </c>
      <c r="AT42" s="156">
        <f t="shared" ref="AT42:AT44" si="105">(AD42/M42)*10</f>
        <v>0.51249437336965908</v>
      </c>
      <c r="AU42" s="156">
        <f t="shared" ref="AU42:AV44" si="106">(AE42/N42)*10</f>
        <v>0.65169923323702761</v>
      </c>
      <c r="AV42" s="156">
        <f t="shared" si="106"/>
        <v>0.6494113414783842</v>
      </c>
      <c r="AW42" s="61">
        <f t="shared" si="99"/>
        <v>-3.5106559006972005E-3</v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N43" si="107">SUM(E32:E34)</f>
        <v>409796.7099999999</v>
      </c>
      <c r="F43" s="154">
        <f t="shared" si="107"/>
        <v>510240.19999999995</v>
      </c>
      <c r="G43" s="154">
        <f t="shared" si="107"/>
        <v>581930.29000000015</v>
      </c>
      <c r="H43" s="154">
        <f t="shared" si="107"/>
        <v>437395.03</v>
      </c>
      <c r="I43" s="154">
        <f t="shared" si="107"/>
        <v>651460.00999999989</v>
      </c>
      <c r="J43" s="154">
        <f t="shared" si="107"/>
        <v>432659.41000000003</v>
      </c>
      <c r="K43" s="154">
        <f t="shared" si="107"/>
        <v>721335.31</v>
      </c>
      <c r="L43" s="154">
        <f t="shared" si="107"/>
        <v>641165.57999999984</v>
      </c>
      <c r="M43" s="154">
        <f t="shared" ref="M43" si="108">SUM(M32:M34)</f>
        <v>786805.54999999993</v>
      </c>
      <c r="N43" s="154">
        <f t="shared" si="107"/>
        <v>732307.73</v>
      </c>
      <c r="O43" s="119">
        <f>IF(O34="","",SUM(O32:O34))</f>
        <v>812689.07000000007</v>
      </c>
      <c r="P43" s="52">
        <f t="shared" si="63"/>
        <v>0.10976442922430996</v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109">SUM(V32:V34)</f>
        <v>32307.84499999999</v>
      </c>
      <c r="W43" s="154">
        <f t="shared" si="109"/>
        <v>26348.47</v>
      </c>
      <c r="X43" s="154">
        <f t="shared" si="109"/>
        <v>29735.684000000008</v>
      </c>
      <c r="Y43" s="154">
        <f t="shared" si="109"/>
        <v>25013.658999999996</v>
      </c>
      <c r="Z43" s="154">
        <f t="shared" si="109"/>
        <v>35963.210000000006</v>
      </c>
      <c r="AA43" s="154">
        <f t="shared" si="109"/>
        <v>36186.675000000003</v>
      </c>
      <c r="AB43" s="154">
        <f t="shared" si="109"/>
        <v>38844.275000000009</v>
      </c>
      <c r="AC43" s="154">
        <f t="shared" si="109"/>
        <v>36822.900999999991</v>
      </c>
      <c r="AD43" s="154">
        <f t="shared" ref="AD43:AE43" si="110">SUM(AD32:AD34)</f>
        <v>41213.95199999999</v>
      </c>
      <c r="AE43" s="154">
        <f t="shared" si="110"/>
        <v>49875.743999999999</v>
      </c>
      <c r="AF43" s="119">
        <f>IF(AF34="","",SUM(AF32:AF34))</f>
        <v>52194.389999999985</v>
      </c>
      <c r="AG43" s="52">
        <f t="shared" si="79"/>
        <v>4.6488449375311297E-2</v>
      </c>
      <c r="AI43" s="125">
        <f t="shared" si="89"/>
        <v>0.46037323310250017</v>
      </c>
      <c r="AJ43" s="157">
        <f t="shared" si="89"/>
        <v>0.46637956582738782</v>
      </c>
      <c r="AK43" s="157">
        <f t="shared" si="104"/>
        <v>0.55956706087754671</v>
      </c>
      <c r="AL43" s="157">
        <f t="shared" si="104"/>
        <v>0.78838712492347729</v>
      </c>
      <c r="AM43" s="157">
        <f t="shared" si="104"/>
        <v>0.51639345547450011</v>
      </c>
      <c r="AN43" s="157">
        <f t="shared" si="104"/>
        <v>0.51098360939417675</v>
      </c>
      <c r="AO43" s="157">
        <f t="shared" si="104"/>
        <v>0.57187798864564132</v>
      </c>
      <c r="AP43" s="157">
        <f t="shared" si="104"/>
        <v>0.55204017818376927</v>
      </c>
      <c r="AQ43" s="157">
        <f t="shared" si="104"/>
        <v>0.83637785666097031</v>
      </c>
      <c r="AR43" s="157">
        <f t="shared" si="104"/>
        <v>0.53850510936446472</v>
      </c>
      <c r="AS43" s="157">
        <f t="shared" si="104"/>
        <v>0.57431188055977678</v>
      </c>
      <c r="AT43" s="157">
        <f t="shared" si="105"/>
        <v>0.5238136919598495</v>
      </c>
      <c r="AU43" s="157">
        <f t="shared" si="106"/>
        <v>0.68107630107905592</v>
      </c>
      <c r="AV43" s="157">
        <f t="shared" ref="AV43" si="111">(AF43/O43)*10</f>
        <v>0.64224304136390042</v>
      </c>
      <c r="AW43" s="52">
        <f t="shared" ref="AW43" si="112">IF(AV43="","",(AV43-AU43)/AU43)</f>
        <v>-5.7017487840393857E-2</v>
      </c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N44" si="113">SUM(E35:E37)</f>
        <v>430814.19999999995</v>
      </c>
      <c r="F44" s="154">
        <f t="shared" si="113"/>
        <v>682291.91</v>
      </c>
      <c r="G44" s="154">
        <f t="shared" si="113"/>
        <v>625733.66999999993</v>
      </c>
      <c r="H44" s="154">
        <f t="shared" si="113"/>
        <v>458250.33999999968</v>
      </c>
      <c r="I44" s="154">
        <f t="shared" si="113"/>
        <v>516089.50999999983</v>
      </c>
      <c r="J44" s="154">
        <f t="shared" si="113"/>
        <v>514049.36</v>
      </c>
      <c r="K44" s="154">
        <f t="shared" si="113"/>
        <v>823163.40000000037</v>
      </c>
      <c r="L44" s="154">
        <f t="shared" si="113"/>
        <v>765619.61999999988</v>
      </c>
      <c r="M44" s="154">
        <f t="shared" ref="M44" si="114">SUM(M35:M37)</f>
        <v>683593.1599999998</v>
      </c>
      <c r="N44" s="154">
        <f t="shared" si="113"/>
        <v>751874.42999999959</v>
      </c>
      <c r="O44" s="119" t="str">
        <f>IF(O37="","",SUM(O35:O37))</f>
        <v/>
      </c>
      <c r="P44" s="52" t="str">
        <f t="shared" si="63"/>
        <v/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115">SUM(V35:V37)</f>
        <v>32207.47700000001</v>
      </c>
      <c r="W44" s="154">
        <f t="shared" si="115"/>
        <v>33482.723000000005</v>
      </c>
      <c r="X44" s="154">
        <f t="shared" si="115"/>
        <v>31539.239999999998</v>
      </c>
      <c r="Y44" s="154">
        <f t="shared" si="115"/>
        <v>26992.701000000008</v>
      </c>
      <c r="Z44" s="154">
        <f t="shared" si="115"/>
        <v>32400.945000000014</v>
      </c>
      <c r="AA44" s="154">
        <f t="shared" si="115"/>
        <v>41484.690999999999</v>
      </c>
      <c r="AB44" s="154">
        <f t="shared" si="115"/>
        <v>42323.071000000004</v>
      </c>
      <c r="AC44" s="154">
        <f t="shared" si="115"/>
        <v>45119.482000000004</v>
      </c>
      <c r="AD44" s="154">
        <f t="shared" ref="AD44:AE44" si="116">SUM(AD35:AD37)</f>
        <v>40657.845000000001</v>
      </c>
      <c r="AE44" s="154">
        <f t="shared" si="116"/>
        <v>52315.772999999994</v>
      </c>
      <c r="AF44" s="119" t="str">
        <f>IF(AF37="","",SUM(AF35:AF37))</f>
        <v/>
      </c>
      <c r="AG44" s="52" t="str">
        <f t="shared" si="79"/>
        <v/>
      </c>
      <c r="AI44" s="125">
        <f t="shared" si="89"/>
        <v>0.48514141421504259</v>
      </c>
      <c r="AJ44" s="157">
        <f t="shared" si="89"/>
        <v>0.48250690351015585</v>
      </c>
      <c r="AK44" s="157">
        <f t="shared" si="104"/>
        <v>0.71563660131674345</v>
      </c>
      <c r="AL44" s="157">
        <f t="shared" si="104"/>
        <v>0.74759552958096576</v>
      </c>
      <c r="AM44" s="157">
        <f t="shared" si="104"/>
        <v>0.49073897124179594</v>
      </c>
      <c r="AN44" s="157">
        <f t="shared" si="104"/>
        <v>0.50403616605767754</v>
      </c>
      <c r="AO44" s="157">
        <f t="shared" si="104"/>
        <v>0.58903831909868365</v>
      </c>
      <c r="AP44" s="157">
        <f t="shared" si="104"/>
        <v>0.62781638402222173</v>
      </c>
      <c r="AQ44" s="157">
        <f t="shared" si="104"/>
        <v>0.80701765682579585</v>
      </c>
      <c r="AR44" s="157">
        <f t="shared" si="104"/>
        <v>0.5141515159687613</v>
      </c>
      <c r="AS44" s="157">
        <f t="shared" si="104"/>
        <v>0.58931982437963137</v>
      </c>
      <c r="AT44" s="157">
        <f t="shared" si="105"/>
        <v>0.59476670304893065</v>
      </c>
      <c r="AU44" s="157">
        <f t="shared" si="106"/>
        <v>0.69580465716861817</v>
      </c>
      <c r="AV44" s="157"/>
      <c r="AW44" s="52"/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117">IF(E40="","",SUM(E38:E40))</f>
        <v>486327.5499999997</v>
      </c>
      <c r="F45" s="155">
        <f t="shared" si="117"/>
        <v>616193.31000000029</v>
      </c>
      <c r="G45" s="155">
        <f t="shared" si="117"/>
        <v>416040.10999999987</v>
      </c>
      <c r="H45" s="155">
        <f t="shared" si="117"/>
        <v>460019.91999999993</v>
      </c>
      <c r="I45" s="155">
        <f t="shared" si="117"/>
        <v>456723.05999999982</v>
      </c>
      <c r="J45" s="155">
        <f t="shared" si="117"/>
        <v>688395.02</v>
      </c>
      <c r="K45" s="155">
        <f t="shared" si="117"/>
        <v>739319.47000000044</v>
      </c>
      <c r="L45" s="155">
        <f t="shared" si="117"/>
        <v>696300.05</v>
      </c>
      <c r="M45" s="155">
        <f t="shared" ref="M45" si="118">IF(M40="","",SUM(M38:M40))</f>
        <v>681072.12000000011</v>
      </c>
      <c r="N45" s="155">
        <f t="shared" si="117"/>
        <v>832667.84000000032</v>
      </c>
      <c r="O45" s="123" t="str">
        <f t="shared" si="117"/>
        <v/>
      </c>
      <c r="P45" s="55" t="str">
        <f t="shared" si="63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119">IF(V40="","",SUM(V38:V40))</f>
        <v>34113.160000000003</v>
      </c>
      <c r="W45" s="155">
        <f t="shared" si="119"/>
        <v>38028.200000000004</v>
      </c>
      <c r="X45" s="155">
        <f t="shared" si="119"/>
        <v>28182.603000000003</v>
      </c>
      <c r="Y45" s="155">
        <f t="shared" si="119"/>
        <v>32795.233999999997</v>
      </c>
      <c r="Z45" s="155">
        <f t="shared" si="119"/>
        <v>38893.22</v>
      </c>
      <c r="AA45" s="155">
        <f t="shared" si="119"/>
        <v>47841.637999999999</v>
      </c>
      <c r="AB45" s="155">
        <f t="shared" si="119"/>
        <v>49159.678</v>
      </c>
      <c r="AC45" s="155">
        <f t="shared" si="119"/>
        <v>42889.164000000004</v>
      </c>
      <c r="AD45" s="155">
        <f t="shared" ref="AD45:AE45" si="120">IF(AD40="","",SUM(AD38:AD40))</f>
        <v>46697.127000000022</v>
      </c>
      <c r="AE45" s="155">
        <f t="shared" si="120"/>
        <v>57895.481999999989</v>
      </c>
      <c r="AF45" s="123" t="str">
        <f t="shared" si="119"/>
        <v/>
      </c>
      <c r="AG45" s="55" t="str">
        <f t="shared" si="79"/>
        <v/>
      </c>
      <c r="AI45" s="126">
        <f t="shared" si="89"/>
        <v>0.5513245039086454</v>
      </c>
      <c r="AJ45" s="158">
        <f t="shared" si="89"/>
        <v>0.5781509475921669</v>
      </c>
      <c r="AK45" s="158">
        <f t="shared" ref="AK45:AS45" si="121">IF(U40="","",(U45/D45)*10)</f>
        <v>0.91372665805968378</v>
      </c>
      <c r="AL45" s="158">
        <f t="shared" si="121"/>
        <v>0.70144411929778661</v>
      </c>
      <c r="AM45" s="158">
        <f t="shared" si="121"/>
        <v>0.61714723907015456</v>
      </c>
      <c r="AN45" s="158">
        <f t="shared" si="121"/>
        <v>0.67740110442716717</v>
      </c>
      <c r="AO45" s="158">
        <f t="shared" si="121"/>
        <v>0.7129089975060211</v>
      </c>
      <c r="AP45" s="158">
        <f t="shared" si="121"/>
        <v>0.85157119064669118</v>
      </c>
      <c r="AQ45" s="158">
        <f t="shared" si="121"/>
        <v>0.69497362139545982</v>
      </c>
      <c r="AR45" s="158">
        <f t="shared" si="121"/>
        <v>0.66493146731277042</v>
      </c>
      <c r="AS45" s="158">
        <f t="shared" si="121"/>
        <v>0.61595807726855689</v>
      </c>
      <c r="AT45" s="158">
        <f t="shared" ref="AT45" si="122">IF(AD40="","",(AD45/M45)*10)</f>
        <v>0.68564144132048765</v>
      </c>
      <c r="AU45" s="158">
        <f t="shared" ref="AU45:AV45" si="123">IF(AE40="","",(AE45/N45)*10)</f>
        <v>0.69530104585280927</v>
      </c>
      <c r="AV45" s="158" t="str">
        <f t="shared" si="123"/>
        <v/>
      </c>
      <c r="AW45" s="55" t="str">
        <f t="shared" si="99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9">
        <v>1000</v>
      </c>
      <c r="AW47" s="289" t="s">
        <v>47</v>
      </c>
      <c r="AY47" s="105"/>
      <c r="AZ47" s="105"/>
    </row>
    <row r="48" spans="1:52" ht="20.100000000000001" customHeight="1" x14ac:dyDescent="0.25">
      <c r="A48" s="333" t="s">
        <v>15</v>
      </c>
      <c r="B48" s="335" t="s">
        <v>71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30"/>
      <c r="P48" s="338" t="str">
        <f>P26</f>
        <v>D       2023/2022</v>
      </c>
      <c r="R48" s="336" t="s">
        <v>3</v>
      </c>
      <c r="S48" s="328" t="s">
        <v>71</v>
      </c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30"/>
      <c r="AG48" s="338" t="str">
        <f>P48</f>
        <v>D       2023/2022</v>
      </c>
      <c r="AI48" s="328" t="s">
        <v>71</v>
      </c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30"/>
      <c r="AW48" s="338" t="str">
        <f>AG48</f>
        <v>D       2023/2022</v>
      </c>
      <c r="AY48" s="105"/>
      <c r="AZ48" s="105"/>
    </row>
    <row r="49" spans="1:52" ht="20.100000000000001" customHeight="1" thickBot="1" x14ac:dyDescent="0.3">
      <c r="A49" s="334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39"/>
      <c r="R49" s="337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9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39"/>
      <c r="AY49" s="105"/>
      <c r="AZ49" s="105"/>
    </row>
    <row r="50" spans="1:52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2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124">(S51/B51)*10</f>
        <v>3.1291981528127626</v>
      </c>
      <c r="AJ51" s="156">
        <f t="shared" ref="AJ51:AJ60" si="125">(T51/C51)*10</f>
        <v>2.9131733604076775</v>
      </c>
      <c r="AK51" s="156">
        <f t="shared" ref="AK51:AK60" si="126">(U51/D51)*10</f>
        <v>3.7092200734691394</v>
      </c>
      <c r="AL51" s="156">
        <f t="shared" ref="AL51:AL60" si="127">(V51/E51)*10</f>
        <v>0.99862366924310941</v>
      </c>
      <c r="AM51" s="156">
        <f t="shared" ref="AM51:AM60" si="128">(W51/F51)*10</f>
        <v>2.6979554419689982</v>
      </c>
      <c r="AN51" s="156">
        <f t="shared" ref="AN51:AN60" si="129">(X51/G51)*10</f>
        <v>5.3501124558209252</v>
      </c>
      <c r="AO51" s="156">
        <f t="shared" ref="AO51:AO60" si="130">(Y51/H51)*10</f>
        <v>6.6463000678886637</v>
      </c>
      <c r="AP51" s="156">
        <f t="shared" ref="AP51:AP60" si="131">(Z51/I51)*10</f>
        <v>6.0035529387879389</v>
      </c>
      <c r="AQ51" s="156">
        <f t="shared" ref="AQ51:AQ60" si="132">(AA51/J51)*10</f>
        <v>6.99346012679346</v>
      </c>
      <c r="AR51" s="156">
        <f t="shared" ref="AR51:AR60" si="133">(AB51/K51)*10</f>
        <v>33.427512473271541</v>
      </c>
      <c r="AS51" s="156">
        <f t="shared" ref="AS51:AS60" si="134">(AC51/L51)*10</f>
        <v>6.2628631014449567</v>
      </c>
      <c r="AT51" s="156">
        <f t="shared" ref="AT51:AT60" si="135">(AD51/M51)*10</f>
        <v>8.8695652173913047</v>
      </c>
      <c r="AU51" s="156">
        <f t="shared" ref="AU51:AU60" si="136">(AE51/N51)*10</f>
        <v>7.1796485543369828</v>
      </c>
      <c r="AV51" s="304">
        <f t="shared" ref="AV51:AV56" si="137">(AF51/O51)*10</f>
        <v>8.7282750616567526</v>
      </c>
      <c r="AW51" s="61">
        <f t="shared" ref="AW51:AW52" si="138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>
        <v>568.10999999999979</v>
      </c>
      <c r="P52" s="52">
        <f t="shared" ref="P52:P67" si="139">IF(O52="","",(O52-N52)/N52)</f>
        <v>0.58446520708408933</v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>
        <v>458.54099999999983</v>
      </c>
      <c r="AG52" s="52">
        <f t="shared" ref="AG52:AG65" si="140">IF(AF52="","",(AF52-AE52)/AE52)</f>
        <v>0.13047776597134689</v>
      </c>
      <c r="AI52" s="125">
        <f t="shared" si="124"/>
        <v>3.3315997633209804</v>
      </c>
      <c r="AJ52" s="157">
        <f t="shared" si="125"/>
        <v>3.1895626242544735</v>
      </c>
      <c r="AK52" s="157">
        <f t="shared" si="126"/>
        <v>6.7820934169903389</v>
      </c>
      <c r="AL52" s="157">
        <f t="shared" si="127"/>
        <v>2.4992939330543926</v>
      </c>
      <c r="AM52" s="157">
        <f t="shared" si="128"/>
        <v>7.2508009153318067</v>
      </c>
      <c r="AN52" s="157">
        <f t="shared" si="129"/>
        <v>2.9823576583801121</v>
      </c>
      <c r="AO52" s="157">
        <f t="shared" si="130"/>
        <v>9.3569594718503577</v>
      </c>
      <c r="AP52" s="157">
        <f t="shared" si="131"/>
        <v>4.8649578605805885</v>
      </c>
      <c r="AQ52" s="157">
        <f t="shared" si="132"/>
        <v>7.3313812312526778</v>
      </c>
      <c r="AR52" s="157">
        <f t="shared" si="133"/>
        <v>5.4228821362799273</v>
      </c>
      <c r="AS52" s="157">
        <f t="shared" si="134"/>
        <v>37.576748738024108</v>
      </c>
      <c r="AT52" s="157">
        <f t="shared" si="135"/>
        <v>16.45358119190815</v>
      </c>
      <c r="AU52" s="157">
        <f t="shared" si="136"/>
        <v>11.312703946450993</v>
      </c>
      <c r="AV52" s="303">
        <f t="shared" si="137"/>
        <v>8.0713418176057452</v>
      </c>
      <c r="AW52" s="52">
        <f t="shared" si="138"/>
        <v>-0.28652408338345353</v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>
        <v>116.07999999999998</v>
      </c>
      <c r="P53" s="52">
        <f t="shared" si="139"/>
        <v>0.16335939065945096</v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>
        <v>257.39599999999996</v>
      </c>
      <c r="AG53" s="52">
        <f t="shared" si="140"/>
        <v>1.3076771353517593</v>
      </c>
      <c r="AI53" s="125">
        <f t="shared" si="124"/>
        <v>4.2296696315120714</v>
      </c>
      <c r="AJ53" s="157">
        <f t="shared" si="125"/>
        <v>5.1006261831949908</v>
      </c>
      <c r="AK53" s="157">
        <f t="shared" si="126"/>
        <v>10.416026871401151</v>
      </c>
      <c r="AL53" s="157">
        <f t="shared" si="127"/>
        <v>2.8028652138821637</v>
      </c>
      <c r="AM53" s="157">
        <f t="shared" si="128"/>
        <v>5.8612626656274349</v>
      </c>
      <c r="AN53" s="157">
        <f t="shared" si="129"/>
        <v>7.3980000000000024</v>
      </c>
      <c r="AO53" s="157">
        <f t="shared" si="130"/>
        <v>9.0040946314831647</v>
      </c>
      <c r="AP53" s="157">
        <f t="shared" si="131"/>
        <v>19.889705882352938</v>
      </c>
      <c r="AQ53" s="157">
        <f t="shared" si="132"/>
        <v>138.27556818181819</v>
      </c>
      <c r="AR53" s="157">
        <f t="shared" si="133"/>
        <v>19.512670045345423</v>
      </c>
      <c r="AS53" s="157">
        <f t="shared" si="134"/>
        <v>6.7463450292397624</v>
      </c>
      <c r="AT53" s="157">
        <f t="shared" si="135"/>
        <v>6.6250568838169945</v>
      </c>
      <c r="AU53" s="157">
        <f t="shared" si="136"/>
        <v>11.178492683904595</v>
      </c>
      <c r="AV53" s="303">
        <f t="shared" si="137"/>
        <v>22.174017918676775</v>
      </c>
      <c r="AW53" s="52">
        <f t="shared" ref="AW53" si="141">IF(AV53="","",(AV53-AU53)/AU53)</f>
        <v>0.98363218957097298</v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>
        <v>255.97000000000008</v>
      </c>
      <c r="P54" s="52">
        <f t="shared" si="139"/>
        <v>2.1546709391175756</v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>
        <v>230.74799999999999</v>
      </c>
      <c r="AG54" s="52">
        <f t="shared" si="140"/>
        <v>0.40968183373246619</v>
      </c>
      <c r="AI54" s="125">
        <f t="shared" si="124"/>
        <v>1.9038025350233492</v>
      </c>
      <c r="AJ54" s="157">
        <f t="shared" si="125"/>
        <v>4.6260259662736889</v>
      </c>
      <c r="AK54" s="157">
        <f t="shared" si="126"/>
        <v>9.4911463187325236</v>
      </c>
      <c r="AL54" s="157">
        <f t="shared" si="127"/>
        <v>3.5672735653376373</v>
      </c>
      <c r="AM54" s="157">
        <f t="shared" si="128"/>
        <v>7.1325062462307205</v>
      </c>
      <c r="AN54" s="157">
        <f t="shared" si="129"/>
        <v>7.2904232494636236</v>
      </c>
      <c r="AO54" s="157">
        <f t="shared" si="130"/>
        <v>7.5840280409245917</v>
      </c>
      <c r="AP54" s="157">
        <f t="shared" si="131"/>
        <v>53.003853564547221</v>
      </c>
      <c r="AQ54" s="157">
        <f t="shared" si="132"/>
        <v>12.177546983184966</v>
      </c>
      <c r="AR54" s="157">
        <f t="shared" si="133"/>
        <v>4.5491711885824735</v>
      </c>
      <c r="AS54" s="157">
        <f t="shared" si="134"/>
        <v>26.355844155844153</v>
      </c>
      <c r="AT54" s="157">
        <f t="shared" si="135"/>
        <v>8.7281782437745736</v>
      </c>
      <c r="AU54" s="157">
        <f t="shared" si="136"/>
        <v>20.173527236874541</v>
      </c>
      <c r="AV54" s="303">
        <f t="shared" si="137"/>
        <v>9.0146501543149569</v>
      </c>
      <c r="AW54" s="52">
        <f t="shared" ref="AW54" si="142">IF(AV54="","",(AV54-AU54)/AU54)</f>
        <v>-0.55314457167225728</v>
      </c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>
        <v>113.96999999999998</v>
      </c>
      <c r="P55" s="52">
        <f t="shared" si="139"/>
        <v>-0.7770190953200814</v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>
        <v>278.41000000000003</v>
      </c>
      <c r="AG55" s="52">
        <f t="shared" si="140"/>
        <v>-0.17721706031160575</v>
      </c>
      <c r="AI55" s="125">
        <f t="shared" si="124"/>
        <v>3.1543472596195605</v>
      </c>
      <c r="AJ55" s="157">
        <f t="shared" si="125"/>
        <v>1.9260439185345319</v>
      </c>
      <c r="AK55" s="157">
        <f t="shared" si="126"/>
        <v>3.7971232734448042</v>
      </c>
      <c r="AL55" s="157">
        <f t="shared" si="127"/>
        <v>23.995283018867926</v>
      </c>
      <c r="AM55" s="157">
        <f t="shared" si="128"/>
        <v>1.7330256785159459</v>
      </c>
      <c r="AN55" s="157">
        <f t="shared" si="129"/>
        <v>3.9895710350255804</v>
      </c>
      <c r="AO55" s="157">
        <f t="shared" si="130"/>
        <v>5.7120565173511375</v>
      </c>
      <c r="AP55" s="157">
        <f t="shared" si="131"/>
        <v>34.870448772226915</v>
      </c>
      <c r="AQ55" s="157">
        <f t="shared" si="132"/>
        <v>6.7623660346248968</v>
      </c>
      <c r="AR55" s="157">
        <f t="shared" si="133"/>
        <v>4.0124458616914946</v>
      </c>
      <c r="AS55" s="157">
        <f t="shared" si="134"/>
        <v>4.7523720056364498</v>
      </c>
      <c r="AT55" s="157">
        <f t="shared" si="135"/>
        <v>27.779323050247466</v>
      </c>
      <c r="AU55" s="157">
        <f t="shared" si="136"/>
        <v>6.6202848646110501</v>
      </c>
      <c r="AV55" s="303">
        <f t="shared" si="137"/>
        <v>24.42835833991402</v>
      </c>
      <c r="AW55" s="52">
        <f t="shared" ref="AW55:AW56" si="143">IF(AV55="","",(AV55-AU55)/AU55)</f>
        <v>2.6899255605293679</v>
      </c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128.44</v>
      </c>
      <c r="O56" s="119">
        <v>80.470000000000041</v>
      </c>
      <c r="P56" s="52">
        <f t="shared" si="139"/>
        <v>-0.37348178137651789</v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262.81200000000013</v>
      </c>
      <c r="AF56" s="119">
        <v>151.76199999999997</v>
      </c>
      <c r="AG56" s="52">
        <f t="shared" si="140"/>
        <v>-0.42254539366543425</v>
      </c>
      <c r="AI56" s="125">
        <f t="shared" si="124"/>
        <v>5.7602919375071266</v>
      </c>
      <c r="AJ56" s="157">
        <f t="shared" si="125"/>
        <v>3.9711647580728346</v>
      </c>
      <c r="AK56" s="157">
        <f t="shared" si="126"/>
        <v>1.8513680610365695</v>
      </c>
      <c r="AL56" s="157">
        <f t="shared" si="127"/>
        <v>5.3728956646968253</v>
      </c>
      <c r="AM56" s="157">
        <f t="shared" si="128"/>
        <v>28.036144578313255</v>
      </c>
      <c r="AN56" s="157">
        <f t="shared" si="129"/>
        <v>3.4592841163310957</v>
      </c>
      <c r="AO56" s="157">
        <f t="shared" si="130"/>
        <v>1.1073569008946409</v>
      </c>
      <c r="AP56" s="157">
        <f t="shared" si="131"/>
        <v>8.3081407240744571</v>
      </c>
      <c r="AQ56" s="157">
        <f t="shared" si="132"/>
        <v>6.629818967561727</v>
      </c>
      <c r="AR56" s="157">
        <f t="shared" si="133"/>
        <v>5.6594987322020671</v>
      </c>
      <c r="AS56" s="157">
        <f t="shared" si="134"/>
        <v>9.3004240657301924</v>
      </c>
      <c r="AT56" s="157">
        <f t="shared" si="135"/>
        <v>19.322552771262814</v>
      </c>
      <c r="AU56" s="157">
        <f t="shared" si="136"/>
        <v>20.461849890999698</v>
      </c>
      <c r="AV56" s="157">
        <f t="shared" si="137"/>
        <v>18.859450726978984</v>
      </c>
      <c r="AW56" s="52">
        <f t="shared" si="143"/>
        <v>-7.8311549178431861E-2</v>
      </c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309.11</v>
      </c>
      <c r="O57" s="119">
        <v>108.70999999999998</v>
      </c>
      <c r="P57" s="52">
        <f t="shared" si="139"/>
        <v>-0.64831289832098615</v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124.31800000000001</v>
      </c>
      <c r="AF57" s="119">
        <v>127.58</v>
      </c>
      <c r="AG57" s="52">
        <f t="shared" si="140"/>
        <v>2.6239160861661111E-2</v>
      </c>
      <c r="AI57" s="125">
        <f t="shared" si="124"/>
        <v>3.3602242744063329</v>
      </c>
      <c r="AJ57" s="157">
        <f t="shared" si="125"/>
        <v>8.6770833333333339</v>
      </c>
      <c r="AK57" s="157">
        <f t="shared" si="126"/>
        <v>4.960264900662251</v>
      </c>
      <c r="AL57" s="157">
        <f t="shared" si="127"/>
        <v>2.6307775512751173</v>
      </c>
      <c r="AM57" s="157">
        <f t="shared" si="128"/>
        <v>9.8741942653923065</v>
      </c>
      <c r="AN57" s="157">
        <f t="shared" si="129"/>
        <v>2.636536180308422</v>
      </c>
      <c r="AO57" s="157">
        <f t="shared" si="130"/>
        <v>7.8259795270031765</v>
      </c>
      <c r="AP57" s="157">
        <f t="shared" si="131"/>
        <v>9.4114328913700831</v>
      </c>
      <c r="AQ57" s="157">
        <f t="shared" si="132"/>
        <v>16.453769559032718</v>
      </c>
      <c r="AR57" s="157">
        <f t="shared" si="133"/>
        <v>6.2131907913343545</v>
      </c>
      <c r="AS57" s="157">
        <f t="shared" si="134"/>
        <v>3.8524391510577165</v>
      </c>
      <c r="AT57" s="157">
        <f t="shared" si="135"/>
        <v>12.605851413543723</v>
      </c>
      <c r="AU57" s="157">
        <f t="shared" si="136"/>
        <v>4.0218045356022127</v>
      </c>
      <c r="AV57" s="157">
        <f t="shared" ref="AV57" si="144">(AF57/O57)*10</f>
        <v>11.735810872964771</v>
      </c>
      <c r="AW57" s="52">
        <f t="shared" ref="AW57" si="145">IF(AV57="","",(AV57-AU57)/AU57)</f>
        <v>1.9180460584486081</v>
      </c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220.74000000000015</v>
      </c>
      <c r="O58" s="119">
        <v>5.8199999999999967</v>
      </c>
      <c r="P58" s="52">
        <f t="shared" si="139"/>
        <v>-0.97363413971187829</v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194.059</v>
      </c>
      <c r="AF58" s="119">
        <v>53.215000000000003</v>
      </c>
      <c r="AG58" s="52">
        <f t="shared" si="140"/>
        <v>-0.725779273313786</v>
      </c>
      <c r="AI58" s="125">
        <f t="shared" si="124"/>
        <v>3.3921512460613008</v>
      </c>
      <c r="AJ58" s="157">
        <f t="shared" si="125"/>
        <v>6.9131578947368419</v>
      </c>
      <c r="AK58" s="157">
        <f t="shared" si="126"/>
        <v>2.1921112554836548</v>
      </c>
      <c r="AL58" s="157">
        <f t="shared" si="127"/>
        <v>4.2767812406052705</v>
      </c>
      <c r="AM58" s="157">
        <f t="shared" si="128"/>
        <v>5.0834222696549265</v>
      </c>
      <c r="AN58" s="157">
        <f t="shared" si="129"/>
        <v>1.8476054409619906</v>
      </c>
      <c r="AO58" s="157">
        <f t="shared" si="130"/>
        <v>8.7185046907907306</v>
      </c>
      <c r="AP58" s="157">
        <f t="shared" si="131"/>
        <v>5.8071163445539478</v>
      </c>
      <c r="AQ58" s="157">
        <f t="shared" si="132"/>
        <v>8.9845051326748013</v>
      </c>
      <c r="AR58" s="157">
        <f t="shared" si="133"/>
        <v>69.814432989690744</v>
      </c>
      <c r="AS58" s="157">
        <f t="shared" si="134"/>
        <v>10.103928299008389</v>
      </c>
      <c r="AT58" s="157">
        <f t="shared" si="135"/>
        <v>20.221516393442624</v>
      </c>
      <c r="AU58" s="157">
        <f t="shared" si="136"/>
        <v>8.7912929238017519</v>
      </c>
      <c r="AV58" s="157">
        <f t="shared" ref="AV58" si="146">(AF58/O58)*10</f>
        <v>91.434707903780122</v>
      </c>
      <c r="AW58" s="52">
        <f t="shared" ref="AW58" si="147">IF(AV58="","",(AV58-AU58)/AU58)</f>
        <v>9.4005984894699228</v>
      </c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/>
      <c r="P59" s="52" t="str">
        <f t="shared" si="139"/>
        <v/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/>
      <c r="AG59" s="52" t="str">
        <f t="shared" si="140"/>
        <v/>
      </c>
      <c r="AI59" s="125">
        <f t="shared" si="124"/>
        <v>3.485479379392654</v>
      </c>
      <c r="AJ59" s="157">
        <f t="shared" si="125"/>
        <v>6.9185880029622302</v>
      </c>
      <c r="AK59" s="157">
        <f t="shared" si="126"/>
        <v>4.9439296745070092</v>
      </c>
      <c r="AL59" s="157">
        <f t="shared" si="127"/>
        <v>7.6914176006641757</v>
      </c>
      <c r="AM59" s="157">
        <f t="shared" si="128"/>
        <v>5.3903434761308588</v>
      </c>
      <c r="AN59" s="157">
        <f t="shared" si="129"/>
        <v>3.7363160493827152</v>
      </c>
      <c r="AO59" s="157">
        <f t="shared" si="130"/>
        <v>4.120262469073829</v>
      </c>
      <c r="AP59" s="157">
        <f t="shared" si="131"/>
        <v>59.42471042471044</v>
      </c>
      <c r="AQ59" s="157">
        <f t="shared" si="132"/>
        <v>4.9669479359966386</v>
      </c>
      <c r="AR59" s="157">
        <f t="shared" si="133"/>
        <v>27.640099626400993</v>
      </c>
      <c r="AS59" s="157">
        <f t="shared" si="134"/>
        <v>6.7018416206261495</v>
      </c>
      <c r="AT59" s="157">
        <f t="shared" si="135"/>
        <v>7.1731258207829196</v>
      </c>
      <c r="AU59" s="157">
        <f t="shared" si="136"/>
        <v>7.449803173376484</v>
      </c>
      <c r="AV59" s="157"/>
      <c r="AW59" s="52"/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/>
      <c r="P60" s="52" t="str">
        <f t="shared" si="139"/>
        <v/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/>
      <c r="AG60" s="52" t="str">
        <f t="shared" si="140"/>
        <v/>
      </c>
      <c r="AI60" s="125">
        <f t="shared" si="124"/>
        <v>3.3624543037554004</v>
      </c>
      <c r="AJ60" s="157">
        <f t="shared" si="125"/>
        <v>4.4061213059664608</v>
      </c>
      <c r="AK60" s="157">
        <f t="shared" si="126"/>
        <v>6.4000000000000012</v>
      </c>
      <c r="AL60" s="157">
        <f t="shared" si="127"/>
        <v>5.0130958354239841</v>
      </c>
      <c r="AM60" s="157">
        <f t="shared" si="128"/>
        <v>3.816247463255642</v>
      </c>
      <c r="AN60" s="157">
        <f t="shared" si="129"/>
        <v>1.6204049315688276</v>
      </c>
      <c r="AO60" s="157">
        <f t="shared" si="130"/>
        <v>9.7914274268927759</v>
      </c>
      <c r="AP60" s="157">
        <f t="shared" si="131"/>
        <v>28.659259259259258</v>
      </c>
      <c r="AQ60" s="157">
        <f t="shared" si="132"/>
        <v>1.8691097325500186</v>
      </c>
      <c r="AR60" s="157">
        <f t="shared" si="133"/>
        <v>7.1277105473309144</v>
      </c>
      <c r="AS60" s="157">
        <f t="shared" si="134"/>
        <v>7.5646994134897314</v>
      </c>
      <c r="AT60" s="157">
        <f t="shared" si="135"/>
        <v>9.2515420676042428</v>
      </c>
      <c r="AU60" s="157">
        <f t="shared" si="136"/>
        <v>19.24436407474381</v>
      </c>
      <c r="AV60" s="157"/>
      <c r="AW60" s="52"/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/>
      <c r="P61" s="52" t="str">
        <f t="shared" si="139"/>
        <v/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/>
      <c r="AG61" s="52" t="str">
        <f t="shared" si="140"/>
        <v/>
      </c>
      <c r="AI61" s="125">
        <f t="shared" ref="AI61:AJ67" si="148">(S61/B61)*10</f>
        <v>4.6122054560321102</v>
      </c>
      <c r="AJ61" s="157">
        <f t="shared" si="148"/>
        <v>2.7942440348298092</v>
      </c>
      <c r="AK61" s="157">
        <f t="shared" ref="AK61:AS63" si="149">IF(U61="","",(U61/D61)*10)</f>
        <v>5.6581284655773123</v>
      </c>
      <c r="AL61" s="157">
        <f t="shared" si="149"/>
        <v>6.3913902053712492</v>
      </c>
      <c r="AM61" s="157">
        <f t="shared" si="149"/>
        <v>6.9560857538035954</v>
      </c>
      <c r="AN61" s="157">
        <f t="shared" si="149"/>
        <v>7.400561051232839</v>
      </c>
      <c r="AO61" s="157">
        <f t="shared" si="149"/>
        <v>6.129211918685602</v>
      </c>
      <c r="AP61" s="157">
        <f t="shared" si="149"/>
        <v>3.0930048533445875</v>
      </c>
      <c r="AQ61" s="157">
        <f t="shared" si="149"/>
        <v>6.8194817892935706</v>
      </c>
      <c r="AR61" s="157">
        <f t="shared" si="149"/>
        <v>16.76100738167608</v>
      </c>
      <c r="AS61" s="157">
        <f t="shared" si="149"/>
        <v>10.166459008223278</v>
      </c>
      <c r="AT61" s="157">
        <f t="shared" ref="AT61:AT63" si="150">IF(AD61="","",(AD61/M61)*10)</f>
        <v>6.4409689639592713</v>
      </c>
      <c r="AU61" s="157">
        <f t="shared" ref="AU61:AU63" si="151">IF(AE61="","",(AE61/N61)*10)</f>
        <v>30.569509216078167</v>
      </c>
      <c r="AV61" s="157" t="str">
        <f t="shared" ref="AV61:AV63" si="152">IF(AF61="","",(AF61/O61)*10)</f>
        <v/>
      </c>
      <c r="AW61" s="52" t="str">
        <f t="shared" ref="AW61:AW62" si="153">IF(AV61="","",(AV61-AU61)/AU61)</f>
        <v/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39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40"/>
        <v/>
      </c>
      <c r="AI62" s="125">
        <f t="shared" si="148"/>
        <v>3.2621192621192625</v>
      </c>
      <c r="AJ62" s="157">
        <f t="shared" si="148"/>
        <v>3.8014623172103477</v>
      </c>
      <c r="AK62" s="157">
        <f t="shared" si="149"/>
        <v>2.0859264497878356</v>
      </c>
      <c r="AL62" s="157">
        <f t="shared" si="149"/>
        <v>7.1192005064664921</v>
      </c>
      <c r="AM62" s="157">
        <f t="shared" si="149"/>
        <v>7.7881030701754375</v>
      </c>
      <c r="AN62" s="157">
        <f t="shared" si="149"/>
        <v>4.5561525545694419</v>
      </c>
      <c r="AO62" s="157">
        <f t="shared" si="149"/>
        <v>8.2780834479596539</v>
      </c>
      <c r="AP62" s="157">
        <f t="shared" si="149"/>
        <v>7.588015331401329</v>
      </c>
      <c r="AQ62" s="157">
        <f t="shared" si="149"/>
        <v>7.0216712898751732</v>
      </c>
      <c r="AR62" s="157">
        <f t="shared" si="149"/>
        <v>6.3237308868501527</v>
      </c>
      <c r="AS62" s="157">
        <f t="shared" si="149"/>
        <v>5.4186705362078502</v>
      </c>
      <c r="AT62" s="157">
        <f t="shared" si="150"/>
        <v>12.885010555946518</v>
      </c>
      <c r="AU62" s="157">
        <f t="shared" si="151"/>
        <v>66.553839164016367</v>
      </c>
      <c r="AV62" s="157" t="str">
        <f t="shared" si="152"/>
        <v/>
      </c>
      <c r="AW62" s="52" t="str">
        <f t="shared" si="153"/>
        <v/>
      </c>
      <c r="AY62" s="105"/>
      <c r="AZ62" s="105"/>
    </row>
    <row r="63" spans="1:52" ht="20.100000000000001" customHeight="1" thickBot="1" x14ac:dyDescent="0.3">
      <c r="A63" s="35" t="str">
        <f>A19</f>
        <v>jan-ago</v>
      </c>
      <c r="B63" s="305">
        <f>SUM(B51:B58)</f>
        <v>2199.6600000000003</v>
      </c>
      <c r="C63" s="306">
        <f t="shared" ref="C63:O63" si="154">SUM(C51:C58)</f>
        <v>1766.5700000000002</v>
      </c>
      <c r="D63" s="306">
        <f t="shared" si="154"/>
        <v>2648.6099999999997</v>
      </c>
      <c r="E63" s="306">
        <f t="shared" si="154"/>
        <v>2658.0999999999995</v>
      </c>
      <c r="F63" s="306">
        <f t="shared" si="154"/>
        <v>2081.7999999999997</v>
      </c>
      <c r="G63" s="306">
        <f t="shared" si="154"/>
        <v>1700.97</v>
      </c>
      <c r="H63" s="306">
        <f t="shared" si="154"/>
        <v>1741.11</v>
      </c>
      <c r="I63" s="306">
        <f t="shared" si="154"/>
        <v>1142.0500000000002</v>
      </c>
      <c r="J63" s="306">
        <f t="shared" si="154"/>
        <v>1199.67</v>
      </c>
      <c r="K63" s="306">
        <f t="shared" si="154"/>
        <v>1398.8999999999999</v>
      </c>
      <c r="L63" s="306">
        <f t="shared" si="154"/>
        <v>1201.32</v>
      </c>
      <c r="M63" s="306">
        <f t="shared" si="154"/>
        <v>1149.9199999999998</v>
      </c>
      <c r="N63" s="306">
        <f t="shared" si="154"/>
        <v>1869.3600000000001</v>
      </c>
      <c r="O63" s="308">
        <f t="shared" si="154"/>
        <v>1455.9199999999998</v>
      </c>
      <c r="P63" s="61">
        <f t="shared" si="139"/>
        <v>-0.22116660247357398</v>
      </c>
      <c r="R63" s="109"/>
      <c r="S63" s="167">
        <f>SUM(S51:S58)</f>
        <v>699.74700000000007</v>
      </c>
      <c r="T63" s="168">
        <f t="shared" ref="T63:AF63" si="155">SUM(T51:T58)</f>
        <v>799.74199999999996</v>
      </c>
      <c r="U63" s="168">
        <f t="shared" si="155"/>
        <v>820.51100000000008</v>
      </c>
      <c r="V63" s="168">
        <f t="shared" si="155"/>
        <v>654.66</v>
      </c>
      <c r="W63" s="168">
        <f t="shared" si="155"/>
        <v>731.76499999999999</v>
      </c>
      <c r="X63" s="168">
        <f t="shared" si="155"/>
        <v>605.4799999999999</v>
      </c>
      <c r="Y63" s="168">
        <f t="shared" si="155"/>
        <v>795.06399999999996</v>
      </c>
      <c r="Z63" s="168">
        <f t="shared" si="155"/>
        <v>864.27099999999996</v>
      </c>
      <c r="AA63" s="168">
        <f t="shared" si="155"/>
        <v>942.71100000000013</v>
      </c>
      <c r="AB63" s="168">
        <f t="shared" si="155"/>
        <v>962.66699999999992</v>
      </c>
      <c r="AC63" s="168">
        <f t="shared" si="155"/>
        <v>1347.4839999999999</v>
      </c>
      <c r="AD63" s="168">
        <f t="shared" si="155"/>
        <v>1719.5830000000008</v>
      </c>
      <c r="AE63" s="168">
        <f t="shared" si="155"/>
        <v>1715.6280000000002</v>
      </c>
      <c r="AF63" s="169">
        <f t="shared" si="155"/>
        <v>1738.1439999999996</v>
      </c>
      <c r="AG63" s="61">
        <f t="shared" si="140"/>
        <v>1.3124057196548081E-2</v>
      </c>
      <c r="AI63" s="172">
        <f t="shared" si="148"/>
        <v>3.1811598156078662</v>
      </c>
      <c r="AJ63" s="173">
        <f t="shared" si="148"/>
        <v>4.5270892180892908</v>
      </c>
      <c r="AK63" s="173">
        <f t="shared" si="149"/>
        <v>3.097892857008016</v>
      </c>
      <c r="AL63" s="173">
        <f t="shared" si="149"/>
        <v>2.4628870245664198</v>
      </c>
      <c r="AM63" s="173">
        <f t="shared" si="149"/>
        <v>3.5150590834854456</v>
      </c>
      <c r="AN63" s="173">
        <f t="shared" si="149"/>
        <v>3.5596159838209958</v>
      </c>
      <c r="AO63" s="173">
        <f t="shared" si="149"/>
        <v>4.5664202721252529</v>
      </c>
      <c r="AP63" s="173">
        <f t="shared" si="149"/>
        <v>7.5677159493892541</v>
      </c>
      <c r="AQ63" s="173">
        <f t="shared" si="149"/>
        <v>7.8580859736427522</v>
      </c>
      <c r="AR63" s="173">
        <f t="shared" si="149"/>
        <v>6.8815998284366291</v>
      </c>
      <c r="AS63" s="173">
        <f t="shared" si="149"/>
        <v>11.21669496886758</v>
      </c>
      <c r="AT63" s="173">
        <f t="shared" si="150"/>
        <v>14.953935925977468</v>
      </c>
      <c r="AU63" s="173">
        <f t="shared" si="151"/>
        <v>9.1776222878418281</v>
      </c>
      <c r="AV63" s="173">
        <f t="shared" si="152"/>
        <v>11.938458157041595</v>
      </c>
      <c r="AW63" s="61">
        <f t="shared" ref="AW63:AW67" si="156">IF(AV63="","",(AV63-AU63)/AU63)</f>
        <v>0.30082256412504782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157">SUM(E51:E53)</f>
        <v>1578.6399999999999</v>
      </c>
      <c r="F64" s="154">
        <f t="shared" si="157"/>
        <v>623.19000000000005</v>
      </c>
      <c r="G64" s="154">
        <f t="shared" si="157"/>
        <v>256.62</v>
      </c>
      <c r="H64" s="154">
        <f t="shared" si="157"/>
        <v>278.10999999999996</v>
      </c>
      <c r="I64" s="154">
        <f t="shared" si="157"/>
        <v>682.05000000000007</v>
      </c>
      <c r="J64" s="154">
        <f t="shared" si="157"/>
        <v>363.4</v>
      </c>
      <c r="K64" s="154">
        <f t="shared" si="157"/>
        <v>324.84000000000003</v>
      </c>
      <c r="L64" s="154">
        <f t="shared" si="157"/>
        <v>666.59</v>
      </c>
      <c r="M64" s="154">
        <f t="shared" ref="M64" si="158">SUM(M51:M53)</f>
        <v>423.11999999999995</v>
      </c>
      <c r="N64" s="154">
        <f t="shared" si="157"/>
        <v>618.80999999999983</v>
      </c>
      <c r="O64" s="154">
        <f t="shared" si="157"/>
        <v>890.97999999999979</v>
      </c>
      <c r="P64" s="61">
        <f t="shared" si="139"/>
        <v>0.43982805707729355</v>
      </c>
      <c r="R64" s="108" t="s">
        <v>85</v>
      </c>
      <c r="S64" s="19">
        <f>SUM(S51:S53)</f>
        <v>176.74100000000001</v>
      </c>
      <c r="T64" s="154">
        <f t="shared" ref="T64:AF64" si="159">SUM(T51:T53)</f>
        <v>391.447</v>
      </c>
      <c r="U64" s="154">
        <f t="shared" si="159"/>
        <v>211.98399999999998</v>
      </c>
      <c r="V64" s="154">
        <f t="shared" si="159"/>
        <v>232.916</v>
      </c>
      <c r="W64" s="154">
        <f t="shared" si="159"/>
        <v>266.57599999999996</v>
      </c>
      <c r="X64" s="154">
        <f t="shared" si="159"/>
        <v>129.57999999999998</v>
      </c>
      <c r="Y64" s="154">
        <f t="shared" si="159"/>
        <v>229.95</v>
      </c>
      <c r="Z64" s="154">
        <f t="shared" si="159"/>
        <v>393.07100000000003</v>
      </c>
      <c r="AA64" s="154">
        <f t="shared" si="159"/>
        <v>307.45100000000002</v>
      </c>
      <c r="AB64" s="154">
        <f t="shared" si="159"/>
        <v>425.43199999999996</v>
      </c>
      <c r="AC64" s="154">
        <f t="shared" si="159"/>
        <v>1032.018</v>
      </c>
      <c r="AD64" s="154">
        <f t="shared" ref="AD64" si="160">SUM(AD51:AD53)</f>
        <v>380.52600000000007</v>
      </c>
      <c r="AE64" s="154">
        <f t="shared" si="159"/>
        <v>632.375</v>
      </c>
      <c r="AF64" s="154">
        <f t="shared" si="159"/>
        <v>896.42899999999975</v>
      </c>
      <c r="AG64" s="61">
        <f t="shared" si="140"/>
        <v>0.41755920142320574</v>
      </c>
      <c r="AI64" s="124">
        <f t="shared" si="148"/>
        <v>3.4598790204177519</v>
      </c>
      <c r="AJ64" s="156">
        <f t="shared" si="148"/>
        <v>3.819777710555333</v>
      </c>
      <c r="AK64" s="156">
        <f t="shared" ref="AK64:AS66" si="161">(U64/D64)*10</f>
        <v>4.7040653293094268</v>
      </c>
      <c r="AL64" s="156">
        <f t="shared" si="161"/>
        <v>1.4754218821263874</v>
      </c>
      <c r="AM64" s="156">
        <f t="shared" si="161"/>
        <v>4.2776039410131732</v>
      </c>
      <c r="AN64" s="156">
        <f t="shared" si="161"/>
        <v>5.0494895175746235</v>
      </c>
      <c r="AO64" s="156">
        <f t="shared" si="161"/>
        <v>8.2683110999244906</v>
      </c>
      <c r="AP64" s="156">
        <f t="shared" si="161"/>
        <v>5.7630818854922659</v>
      </c>
      <c r="AQ64" s="156">
        <f t="shared" si="161"/>
        <v>8.4604017611447464</v>
      </c>
      <c r="AR64" s="156">
        <f t="shared" si="161"/>
        <v>13.096662972540326</v>
      </c>
      <c r="AS64" s="156">
        <f t="shared" si="161"/>
        <v>15.482050435800117</v>
      </c>
      <c r="AT64" s="156">
        <f t="shared" ref="AT64:AT66" si="162">(AD64/M64)*10</f>
        <v>8.9933352240499183</v>
      </c>
      <c r="AU64" s="156">
        <f t="shared" ref="AU64:AV66" si="163">(AE64/N64)*10</f>
        <v>10.219211066401645</v>
      </c>
      <c r="AV64" s="156">
        <f t="shared" si="163"/>
        <v>10.061157377269971</v>
      </c>
      <c r="AW64" s="61">
        <f t="shared" si="156"/>
        <v>-1.5466329847253721E-2</v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N65" si="164">SUM(E54:E56)</f>
        <v>639.50999999999988</v>
      </c>
      <c r="F65" s="154">
        <f t="shared" si="164"/>
        <v>1211.1999999999998</v>
      </c>
      <c r="G65" s="154">
        <f t="shared" si="164"/>
        <v>771.18000000000006</v>
      </c>
      <c r="H65" s="154">
        <f t="shared" si="164"/>
        <v>1169.0899999999999</v>
      </c>
      <c r="I65" s="154">
        <f t="shared" si="164"/>
        <v>131.77999999999997</v>
      </c>
      <c r="J65" s="154">
        <f t="shared" si="164"/>
        <v>690.83</v>
      </c>
      <c r="K65" s="154">
        <f t="shared" si="164"/>
        <v>894.35999999999967</v>
      </c>
      <c r="L65" s="154">
        <f t="shared" si="164"/>
        <v>193.45999999999995</v>
      </c>
      <c r="M65" s="154">
        <f t="shared" ref="M65" si="165">SUM(M54:M56)</f>
        <v>586.74</v>
      </c>
      <c r="N65" s="154">
        <f t="shared" si="164"/>
        <v>720.69999999999982</v>
      </c>
      <c r="O65" s="154">
        <f>IF(O56="","",SUM(O54:O56))</f>
        <v>450.41000000000008</v>
      </c>
      <c r="P65" s="52">
        <f t="shared" si="139"/>
        <v>-0.37503815734702345</v>
      </c>
      <c r="R65" s="109" t="s">
        <v>86</v>
      </c>
      <c r="S65" s="19">
        <f>SUM(S54:S56)</f>
        <v>172.44200000000001</v>
      </c>
      <c r="T65" s="154">
        <f t="shared" ref="T65:AE65" si="166">SUM(T54:T56)</f>
        <v>186.90999999999997</v>
      </c>
      <c r="U65" s="154">
        <f t="shared" si="166"/>
        <v>317.54300000000001</v>
      </c>
      <c r="V65" s="154">
        <f t="shared" si="166"/>
        <v>273.15200000000004</v>
      </c>
      <c r="W65" s="154">
        <f t="shared" si="166"/>
        <v>274.7589999999999</v>
      </c>
      <c r="X65" s="154">
        <f t="shared" si="166"/>
        <v>324.92199999999997</v>
      </c>
      <c r="Y65" s="154">
        <f t="shared" si="166"/>
        <v>316.45400000000001</v>
      </c>
      <c r="Z65" s="154">
        <f t="shared" si="166"/>
        <v>218.61900000000003</v>
      </c>
      <c r="AA65" s="154">
        <f t="shared" si="166"/>
        <v>473.084</v>
      </c>
      <c r="AB65" s="154">
        <f t="shared" si="166"/>
        <v>407.07599999999996</v>
      </c>
      <c r="AC65" s="154">
        <f t="shared" si="166"/>
        <v>151.21100000000001</v>
      </c>
      <c r="AD65" s="154">
        <f t="shared" ref="AD65" si="167">SUM(AD54:AD56)</f>
        <v>1125.3350000000005</v>
      </c>
      <c r="AE65" s="154">
        <f t="shared" si="166"/>
        <v>764.87600000000009</v>
      </c>
      <c r="AF65" s="154">
        <f>IF(AF56="","",SUM(AF54:AF56))</f>
        <v>660.92</v>
      </c>
      <c r="AG65" s="52">
        <f t="shared" si="140"/>
        <v>-0.13591222629550426</v>
      </c>
      <c r="AI65" s="125">
        <f t="shared" si="148"/>
        <v>2.6427082694783306</v>
      </c>
      <c r="AJ65" s="157">
        <f t="shared" si="148"/>
        <v>3.8715356891337658</v>
      </c>
      <c r="AK65" s="157">
        <f t="shared" si="161"/>
        <v>2.6966413315782778</v>
      </c>
      <c r="AL65" s="157">
        <f t="shared" si="161"/>
        <v>4.2712701912401698</v>
      </c>
      <c r="AM65" s="157">
        <f t="shared" si="161"/>
        <v>2.2684857992073972</v>
      </c>
      <c r="AN65" s="157">
        <f t="shared" si="161"/>
        <v>4.2133094737934069</v>
      </c>
      <c r="AO65" s="157">
        <f t="shared" si="161"/>
        <v>2.7068403630173901</v>
      </c>
      <c r="AP65" s="157">
        <f t="shared" si="161"/>
        <v>16.589694946122332</v>
      </c>
      <c r="AQ65" s="157">
        <f t="shared" si="161"/>
        <v>6.8480523428339826</v>
      </c>
      <c r="AR65" s="157">
        <f t="shared" si="161"/>
        <v>4.5515899637729786</v>
      </c>
      <c r="AS65" s="157">
        <f t="shared" si="161"/>
        <v>7.8161377028843191</v>
      </c>
      <c r="AT65" s="157">
        <f t="shared" si="162"/>
        <v>19.179449159764129</v>
      </c>
      <c r="AU65" s="157">
        <f t="shared" si="163"/>
        <v>10.612959622589154</v>
      </c>
      <c r="AV65" s="157">
        <f t="shared" ref="AV65" si="168">(AF65/O65)*10</f>
        <v>14.673741702004836</v>
      </c>
      <c r="AW65" s="52">
        <f t="shared" ref="AW65" si="169">IF(AV65="","",(AV65-AU65)/AU65)</f>
        <v>0.38262484960109627</v>
      </c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N66" si="170">SUM(E57:E59)</f>
        <v>632.67000000000007</v>
      </c>
      <c r="F66" s="154">
        <f t="shared" si="170"/>
        <v>431.12000000000012</v>
      </c>
      <c r="G66" s="154">
        <f t="shared" si="170"/>
        <v>1179.42</v>
      </c>
      <c r="H66" s="154">
        <f t="shared" si="170"/>
        <v>572.79999999999995</v>
      </c>
      <c r="I66" s="154">
        <f t="shared" si="170"/>
        <v>330.81000000000006</v>
      </c>
      <c r="J66" s="154">
        <f t="shared" si="170"/>
        <v>431.05</v>
      </c>
      <c r="K66" s="154">
        <f t="shared" si="170"/>
        <v>211.81999999999996</v>
      </c>
      <c r="L66" s="154">
        <f t="shared" si="170"/>
        <v>449.86999999999995</v>
      </c>
      <c r="M66" s="154">
        <f t="shared" ref="M66" si="171">SUM(M57:M59)</f>
        <v>497.9500000000001</v>
      </c>
      <c r="N66" s="154">
        <f t="shared" si="170"/>
        <v>943.92000000000007</v>
      </c>
      <c r="O66" s="154" t="str">
        <f>IF(O59="","",SUM(O57:O59))</f>
        <v/>
      </c>
      <c r="P66" s="52" t="str">
        <f t="shared" si="139"/>
        <v/>
      </c>
      <c r="R66" s="109" t="s">
        <v>87</v>
      </c>
      <c r="S66" s="19">
        <f>SUM(S57:S59)</f>
        <v>376.84800000000001</v>
      </c>
      <c r="T66" s="154">
        <f t="shared" ref="T66:AE66" si="172">SUM(T57:T59)</f>
        <v>361.52099999999996</v>
      </c>
      <c r="U66" s="154">
        <f t="shared" si="172"/>
        <v>353.411</v>
      </c>
      <c r="V66" s="154">
        <f t="shared" si="172"/>
        <v>296.82099999999997</v>
      </c>
      <c r="W66" s="154">
        <f t="shared" si="172"/>
        <v>289.45600000000002</v>
      </c>
      <c r="X66" s="154">
        <f t="shared" si="172"/>
        <v>340.12899999999996</v>
      </c>
      <c r="Y66" s="154">
        <f t="shared" si="172"/>
        <v>363.57</v>
      </c>
      <c r="Z66" s="154">
        <f t="shared" si="172"/>
        <v>267.97200000000004</v>
      </c>
      <c r="AA66" s="154">
        <f t="shared" si="172"/>
        <v>304.03699999999998</v>
      </c>
      <c r="AB66" s="154">
        <f t="shared" si="172"/>
        <v>218.93900000000002</v>
      </c>
      <c r="AC66" s="154">
        <f t="shared" si="172"/>
        <v>237.03700000000001</v>
      </c>
      <c r="AD66" s="154">
        <f t="shared" ref="AD66" si="173">SUM(AD57:AD59)</f>
        <v>470.44100000000003</v>
      </c>
      <c r="AE66" s="154">
        <f t="shared" si="172"/>
        <v>626.85100000000011</v>
      </c>
      <c r="AF66" s="154" t="str">
        <f>IF(AF59="","",SUM(AF57:AF59))</f>
        <v/>
      </c>
      <c r="AG66" s="52" t="str">
        <f t="shared" ref="AG66" si="174">IF(AF66="","",(AF66-AE66)/AE66)</f>
        <v/>
      </c>
      <c r="AI66" s="125">
        <f t="shared" si="148"/>
        <v>3.3897744036268125</v>
      </c>
      <c r="AJ66" s="157">
        <f t="shared" si="148"/>
        <v>7.8327591810204735</v>
      </c>
      <c r="AK66" s="157">
        <f t="shared" si="161"/>
        <v>3.0820099590996692</v>
      </c>
      <c r="AL66" s="157">
        <f t="shared" si="161"/>
        <v>4.691561161426967</v>
      </c>
      <c r="AM66" s="157">
        <f t="shared" si="161"/>
        <v>6.7140471330488012</v>
      </c>
      <c r="AN66" s="157">
        <f t="shared" si="161"/>
        <v>2.883866646317681</v>
      </c>
      <c r="AO66" s="157">
        <f t="shared" si="161"/>
        <v>6.3472416201117321</v>
      </c>
      <c r="AP66" s="157">
        <f t="shared" si="161"/>
        <v>8.1004806384329378</v>
      </c>
      <c r="AQ66" s="157">
        <f t="shared" si="161"/>
        <v>7.0534044774388116</v>
      </c>
      <c r="AR66" s="157">
        <f t="shared" si="161"/>
        <v>10.33608724388632</v>
      </c>
      <c r="AS66" s="157">
        <f t="shared" si="161"/>
        <v>5.2690110476359839</v>
      </c>
      <c r="AT66" s="157">
        <f t="shared" si="162"/>
        <v>9.4475549753991359</v>
      </c>
      <c r="AU66" s="157">
        <f t="shared" si="163"/>
        <v>6.6409335536909921</v>
      </c>
      <c r="AV66" s="157"/>
      <c r="AW66" s="52"/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75">IF(E62="","",SUM(E60:E62))</f>
        <v>385.83</v>
      </c>
      <c r="F67" s="155">
        <f t="shared" si="175"/>
        <v>322.33000000000004</v>
      </c>
      <c r="G67" s="155">
        <f t="shared" si="175"/>
        <v>812.32999999999993</v>
      </c>
      <c r="H67" s="155">
        <f t="shared" si="175"/>
        <v>269.86</v>
      </c>
      <c r="I67" s="155">
        <f t="shared" si="175"/>
        <v>299.23</v>
      </c>
      <c r="J67" s="155">
        <f t="shared" si="175"/>
        <v>522.41</v>
      </c>
      <c r="K67" s="155">
        <f t="shared" si="175"/>
        <v>441.44000000000005</v>
      </c>
      <c r="L67" s="155">
        <f t="shared" si="175"/>
        <v>589.30999999999995</v>
      </c>
      <c r="M67" s="155">
        <f t="shared" ref="M67" si="176">IF(M62="","",SUM(M60:M62))</f>
        <v>520.89999999999975</v>
      </c>
      <c r="N67" s="155">
        <f t="shared" si="175"/>
        <v>277.97000000000008</v>
      </c>
      <c r="O67" s="155" t="str">
        <f t="shared" si="175"/>
        <v/>
      </c>
      <c r="P67" s="55" t="str">
        <f t="shared" si="139"/>
        <v/>
      </c>
      <c r="R67" s="110" t="s">
        <v>88</v>
      </c>
      <c r="S67" s="21">
        <f>SUM(S60:S62)</f>
        <v>173.405</v>
      </c>
      <c r="T67" s="155">
        <f t="shared" ref="T67:AE67" si="177">SUM(T60:T62)</f>
        <v>230.471</v>
      </c>
      <c r="U67" s="155">
        <f t="shared" si="177"/>
        <v>139.79900000000001</v>
      </c>
      <c r="V67" s="155">
        <f t="shared" si="177"/>
        <v>227.17700000000002</v>
      </c>
      <c r="W67" s="155">
        <f t="shared" si="177"/>
        <v>179.22899999999998</v>
      </c>
      <c r="X67" s="155">
        <f t="shared" si="177"/>
        <v>388.57100000000008</v>
      </c>
      <c r="Y67" s="155">
        <f t="shared" si="177"/>
        <v>211.57600000000002</v>
      </c>
      <c r="Z67" s="155">
        <f t="shared" si="177"/>
        <v>147.53800000000001</v>
      </c>
      <c r="AA67" s="155">
        <f t="shared" si="177"/>
        <v>238.09199999999998</v>
      </c>
      <c r="AB67" s="155">
        <f t="shared" si="177"/>
        <v>412.428</v>
      </c>
      <c r="AC67" s="155">
        <f t="shared" si="177"/>
        <v>487.82399999999996</v>
      </c>
      <c r="AD67" s="155">
        <f t="shared" ref="AD67" si="178">SUM(AD60:AD62)</f>
        <v>426.8599999999999</v>
      </c>
      <c r="AE67" s="155">
        <f t="shared" si="177"/>
        <v>741.05799999999999</v>
      </c>
      <c r="AF67" s="155" t="str">
        <f>IF(AF60="","",SUM(AF58:AF60))</f>
        <v/>
      </c>
      <c r="AG67" s="55" t="str">
        <f t="shared" ref="AG67" si="179">IF(AF67="","",(AF67-AE67)/AE67)</f>
        <v/>
      </c>
      <c r="AI67" s="126">
        <f t="shared" si="148"/>
        <v>3.7013596875066703</v>
      </c>
      <c r="AJ67" s="158">
        <f t="shared" si="148"/>
        <v>3.8103827395221956</v>
      </c>
      <c r="AK67" s="158">
        <f t="shared" ref="AK67:AS67" si="180">IF(U62="","",(U67/D67)*10)</f>
        <v>4.3919135434010883</v>
      </c>
      <c r="AL67" s="158">
        <f t="shared" si="180"/>
        <v>5.8880076717725425</v>
      </c>
      <c r="AM67" s="158">
        <f t="shared" si="180"/>
        <v>5.5604194459094707</v>
      </c>
      <c r="AN67" s="158">
        <f t="shared" si="180"/>
        <v>4.7834131449041664</v>
      </c>
      <c r="AO67" s="158">
        <f t="shared" si="180"/>
        <v>7.840213444008004</v>
      </c>
      <c r="AP67" s="158">
        <f t="shared" si="180"/>
        <v>4.9305885105103098</v>
      </c>
      <c r="AQ67" s="158">
        <f t="shared" si="180"/>
        <v>4.5575697249286957</v>
      </c>
      <c r="AR67" s="158">
        <f t="shared" si="180"/>
        <v>9.3427872417542588</v>
      </c>
      <c r="AS67" s="158">
        <f t="shared" si="180"/>
        <v>8.2778843053740818</v>
      </c>
      <c r="AT67" s="158">
        <f t="shared" ref="AT67" si="181">IF(AD62="","",(AD67/M67)*10)</f>
        <v>8.1946630831253628</v>
      </c>
      <c r="AU67" s="158">
        <f t="shared" ref="AU67" si="182">IF(AE62="","",(AE67/N67)*10)</f>
        <v>26.659639529445617</v>
      </c>
      <c r="AV67" s="158" t="str">
        <f t="shared" ref="AV67" si="183">IF(AF62="","",(AF67/O67)*10)</f>
        <v/>
      </c>
      <c r="AW67" s="55" t="str">
        <f t="shared" si="156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N64:N67 AE64:AE67 AE20:AE23 N42:N45 N20:N23 B20:L23 B64:L67 S20:AC23 S64:AC67 S42:AC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48" workbookViewId="0">
      <selection activeCell="F53" sqref="F53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3" t="s">
        <v>3</v>
      </c>
      <c r="B4" s="316"/>
      <c r="C4" s="352" t="s">
        <v>1</v>
      </c>
      <c r="D4" s="350"/>
      <c r="E4" s="345" t="s">
        <v>104</v>
      </c>
      <c r="F4" s="345"/>
      <c r="G4" s="130" t="s">
        <v>0</v>
      </c>
      <c r="I4" s="346">
        <v>1000</v>
      </c>
      <c r="J4" s="345"/>
      <c r="K4" s="355" t="s">
        <v>104</v>
      </c>
      <c r="L4" s="356"/>
      <c r="M4" s="130" t="s">
        <v>0</v>
      </c>
      <c r="O4" s="344" t="s">
        <v>22</v>
      </c>
      <c r="P4" s="345"/>
      <c r="Q4" s="130" t="s">
        <v>0</v>
      </c>
    </row>
    <row r="5" spans="1:20" x14ac:dyDescent="0.25">
      <c r="A5" s="351"/>
      <c r="B5" s="317"/>
      <c r="C5" s="353" t="s">
        <v>183</v>
      </c>
      <c r="D5" s="343"/>
      <c r="E5" s="347" t="str">
        <f>C5</f>
        <v>jan-ago</v>
      </c>
      <c r="F5" s="347"/>
      <c r="G5" s="131" t="s">
        <v>149</v>
      </c>
      <c r="I5" s="342" t="str">
        <f>C5</f>
        <v>jan-ago</v>
      </c>
      <c r="J5" s="347"/>
      <c r="K5" s="348" t="str">
        <f>C5</f>
        <v>jan-ago</v>
      </c>
      <c r="L5" s="349"/>
      <c r="M5" s="131" t="str">
        <f>G5</f>
        <v>2023 /2022</v>
      </c>
      <c r="O5" s="342" t="str">
        <f>C5</f>
        <v>jan-ago</v>
      </c>
      <c r="P5" s="343"/>
      <c r="Q5" s="131" t="str">
        <f>G5</f>
        <v>2023 /2022</v>
      </c>
    </row>
    <row r="6" spans="1:20" ht="19.5" customHeight="1" x14ac:dyDescent="0.25">
      <c r="A6" s="351"/>
      <c r="B6" s="317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956181.95000000158</v>
      </c>
      <c r="D7" s="210">
        <f>D8+D9</f>
        <v>979047.75999999931</v>
      </c>
      <c r="E7" s="216">
        <f t="shared" ref="E7" si="0">C7/$C$20</f>
        <v>0.45632053815724477</v>
      </c>
      <c r="F7" s="217">
        <f t="shared" ref="F7" si="1">D7/$D$20</f>
        <v>0.45545752030262165</v>
      </c>
      <c r="G7" s="53">
        <f>(D7-C7)/C7</f>
        <v>2.3913659947249255E-2</v>
      </c>
      <c r="I7" s="224">
        <f>I8+I9</f>
        <v>277926.97200000001</v>
      </c>
      <c r="J7" s="225">
        <f>J8+J9</f>
        <v>290610.16799999948</v>
      </c>
      <c r="K7" s="229">
        <f t="shared" ref="K7" si="2">I7/$I$20</f>
        <v>0.4766273640110063</v>
      </c>
      <c r="L7" s="230">
        <f t="shared" ref="L7" si="3">J7/$J$20</f>
        <v>0.48159171702630305</v>
      </c>
      <c r="M7" s="53">
        <f>(J7-I7)/I7</f>
        <v>4.5634995080648277E-2</v>
      </c>
      <c r="O7" s="63">
        <f t="shared" ref="O7" si="4">(I7/C7)*10</f>
        <v>2.9066326968418466</v>
      </c>
      <c r="P7" s="237">
        <f t="shared" ref="P7" si="5">(J7/D7)*10</f>
        <v>2.9682940901677735</v>
      </c>
      <c r="Q7" s="53">
        <f>(P7-O7)/O7</f>
        <v>2.121403003307713E-2</v>
      </c>
    </row>
    <row r="8" spans="1:20" ht="20.100000000000001" customHeight="1" x14ac:dyDescent="0.25">
      <c r="A8" s="8" t="s">
        <v>4</v>
      </c>
      <c r="C8" s="19">
        <v>477681.97000000166</v>
      </c>
      <c r="D8" s="140">
        <v>488564.05999999988</v>
      </c>
      <c r="E8" s="214">
        <f t="shared" ref="E8:E19" si="6">C8/$C$20</f>
        <v>0.2279650788413369</v>
      </c>
      <c r="F8" s="215">
        <f t="shared" ref="F8:F19" si="7">D8/$D$20</f>
        <v>0.22728224747338308</v>
      </c>
      <c r="G8" s="52">
        <f>(D8-C8)/C8</f>
        <v>2.2781035675259385E-2</v>
      </c>
      <c r="I8" s="19">
        <v>157747.35599999991</v>
      </c>
      <c r="J8" s="140">
        <v>165159.75899999961</v>
      </c>
      <c r="K8" s="227">
        <f t="shared" ref="K8:K19" si="8">I8/$I$20</f>
        <v>0.2705268435407045</v>
      </c>
      <c r="L8" s="228">
        <f t="shared" ref="L8:L19" si="9">J8/$J$20</f>
        <v>0.27369851670317458</v>
      </c>
      <c r="M8" s="52">
        <f>(J8-I8)/I8</f>
        <v>4.6989079170364698E-2</v>
      </c>
      <c r="O8" s="27">
        <f t="shared" ref="O8:O20" si="10">(I8/C8)*10</f>
        <v>3.3023510600577906</v>
      </c>
      <c r="P8" s="143">
        <f t="shared" ref="P8:P20" si="11">(J8/D8)*10</f>
        <v>3.3805138879843035</v>
      </c>
      <c r="Q8" s="52">
        <f>(P8-O8)/O8</f>
        <v>2.3668842744158501E-2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478499.97999999986</v>
      </c>
      <c r="D9" s="140">
        <v>490483.69999999949</v>
      </c>
      <c r="E9" s="214">
        <f t="shared" si="6"/>
        <v>0.22835545931590787</v>
      </c>
      <c r="F9" s="215">
        <f t="shared" si="7"/>
        <v>0.22817527282923858</v>
      </c>
      <c r="G9" s="52">
        <f>(D9-C9)/C9</f>
        <v>2.5044347964235287E-2</v>
      </c>
      <c r="I9" s="19">
        <v>120179.61600000008</v>
      </c>
      <c r="J9" s="140">
        <v>125450.40899999985</v>
      </c>
      <c r="K9" s="227">
        <f t="shared" si="8"/>
        <v>0.20610052047030181</v>
      </c>
      <c r="L9" s="228">
        <f t="shared" si="9"/>
        <v>0.20789320032312847</v>
      </c>
      <c r="M9" s="52">
        <f>(J9-I9)/I9</f>
        <v>4.3857628901058966E-2</v>
      </c>
      <c r="O9" s="27">
        <f t="shared" si="10"/>
        <v>2.51159082598081</v>
      </c>
      <c r="P9" s="143">
        <f t="shared" si="11"/>
        <v>2.5576876255011123</v>
      </c>
      <c r="Q9" s="52">
        <f t="shared" ref="Q9:Q20" si="12">(P9-O9)/O9</f>
        <v>1.8353626332545989E-2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740078.66</v>
      </c>
      <c r="D10" s="210">
        <f>D11+D12</f>
        <v>769312.11000000092</v>
      </c>
      <c r="E10" s="216">
        <f t="shared" si="6"/>
        <v>0.35318915234688547</v>
      </c>
      <c r="F10" s="217">
        <f t="shared" si="7"/>
        <v>0.35788753141049867</v>
      </c>
      <c r="G10" s="53">
        <f>(D10-C10)/C10</f>
        <v>3.9500463369665173E-2</v>
      </c>
      <c r="I10" s="224">
        <f>I11+I12</f>
        <v>98671.133999999976</v>
      </c>
      <c r="J10" s="225">
        <f>J11+J12</f>
        <v>100600.52299999999</v>
      </c>
      <c r="K10" s="229">
        <f t="shared" si="8"/>
        <v>0.16921481986425113</v>
      </c>
      <c r="L10" s="230">
        <f t="shared" si="9"/>
        <v>0.16671260657787504</v>
      </c>
      <c r="M10" s="53">
        <f>(J10-I10)/I10</f>
        <v>1.9553732908349979E-2</v>
      </c>
      <c r="O10" s="63">
        <f t="shared" si="10"/>
        <v>1.3332519816204398</v>
      </c>
      <c r="P10" s="237">
        <f t="shared" si="11"/>
        <v>1.3076685222074544</v>
      </c>
      <c r="Q10" s="53">
        <f t="shared" si="12"/>
        <v>-1.9188765338935484E-2</v>
      </c>
      <c r="T10" s="2"/>
    </row>
    <row r="11" spans="1:20" ht="20.100000000000001" customHeight="1" x14ac:dyDescent="0.25">
      <c r="A11" s="8"/>
      <c r="B11" t="s">
        <v>6</v>
      </c>
      <c r="C11" s="19">
        <v>706376.01</v>
      </c>
      <c r="D11" s="140">
        <v>747092.69000000088</v>
      </c>
      <c r="E11" s="214">
        <f t="shared" si="6"/>
        <v>0.33710517232056808</v>
      </c>
      <c r="F11" s="215">
        <f t="shared" si="7"/>
        <v>0.34755095504596817</v>
      </c>
      <c r="G11" s="52">
        <f t="shared" ref="G11:G19" si="13">(D11-C11)/C11</f>
        <v>5.764165178826057E-2</v>
      </c>
      <c r="I11" s="19">
        <v>92091.713999999978</v>
      </c>
      <c r="J11" s="140">
        <v>95875.97099999999</v>
      </c>
      <c r="K11" s="227">
        <f t="shared" si="8"/>
        <v>0.15793152631143506</v>
      </c>
      <c r="L11" s="228">
        <f t="shared" si="9"/>
        <v>0.15888320017575613</v>
      </c>
      <c r="M11" s="52">
        <f t="shared" ref="M11:M19" si="14">(J11-I11)/I11</f>
        <v>4.1092263740470869E-2</v>
      </c>
      <c r="O11" s="27">
        <f t="shared" si="10"/>
        <v>1.3037208610751088</v>
      </c>
      <c r="P11" s="143">
        <f t="shared" si="11"/>
        <v>1.2833209624899404</v>
      </c>
      <c r="Q11" s="52">
        <f t="shared" si="12"/>
        <v>-1.564744355501501E-2</v>
      </c>
    </row>
    <row r="12" spans="1:20" ht="20.100000000000001" customHeight="1" x14ac:dyDescent="0.25">
      <c r="A12" s="8"/>
      <c r="B12" t="s">
        <v>39</v>
      </c>
      <c r="C12" s="19">
        <v>33702.649999999987</v>
      </c>
      <c r="D12" s="140">
        <v>22219.420000000035</v>
      </c>
      <c r="E12" s="218">
        <f t="shared" si="6"/>
        <v>1.6083980026317411E-2</v>
      </c>
      <c r="F12" s="219">
        <f t="shared" si="7"/>
        <v>1.033657636453047E-2</v>
      </c>
      <c r="G12" s="52">
        <f t="shared" si="13"/>
        <v>-0.34072187201896459</v>
      </c>
      <c r="I12" s="19">
        <v>6579.42</v>
      </c>
      <c r="J12" s="140">
        <v>4724.551999999997</v>
      </c>
      <c r="K12" s="231">
        <f t="shared" si="8"/>
        <v>1.1283293552816079E-2</v>
      </c>
      <c r="L12" s="232">
        <f t="shared" si="9"/>
        <v>7.8294064021189273E-3</v>
      </c>
      <c r="M12" s="52">
        <f t="shared" si="14"/>
        <v>-0.28191968288998165</v>
      </c>
      <c r="O12" s="27">
        <f t="shared" si="10"/>
        <v>1.9521966373564104</v>
      </c>
      <c r="P12" s="143">
        <f t="shared" si="11"/>
        <v>2.1263165285142409</v>
      </c>
      <c r="Q12" s="52">
        <f t="shared" si="12"/>
        <v>8.919177905849536E-2</v>
      </c>
    </row>
    <row r="13" spans="1:20" ht="20.100000000000001" customHeight="1" x14ac:dyDescent="0.25">
      <c r="A13" s="23" t="s">
        <v>130</v>
      </c>
      <c r="B13" s="15"/>
      <c r="C13" s="78">
        <f>SUM(C14:C16)</f>
        <v>363828.25999999995</v>
      </c>
      <c r="D13" s="210">
        <f>SUM(D14:D16)</f>
        <v>370913.0099999996</v>
      </c>
      <c r="E13" s="216">
        <f t="shared" si="6"/>
        <v>0.17363045537516544</v>
      </c>
      <c r="F13" s="217">
        <f t="shared" si="7"/>
        <v>0.17255043797105613</v>
      </c>
      <c r="G13" s="53">
        <f t="shared" si="13"/>
        <v>1.9472786418514194E-2</v>
      </c>
      <c r="I13" s="224">
        <f>SUM(I14:I16)</f>
        <v>192882.52199999997</v>
      </c>
      <c r="J13" s="225">
        <f>SUM(J14:J16)</f>
        <v>200375.01099999977</v>
      </c>
      <c r="K13" s="229">
        <f t="shared" si="8"/>
        <v>0.33078145443420626</v>
      </c>
      <c r="L13" s="230">
        <f t="shared" si="9"/>
        <v>0.33205632913936589</v>
      </c>
      <c r="M13" s="53">
        <f t="shared" si="14"/>
        <v>3.8844831155825509E-2</v>
      </c>
      <c r="O13" s="63">
        <f t="shared" si="10"/>
        <v>5.3014716888677089</v>
      </c>
      <c r="P13" s="237">
        <f t="shared" si="11"/>
        <v>5.4022103727232427</v>
      </c>
      <c r="Q13" s="53">
        <f t="shared" si="12"/>
        <v>1.9002022413336619E-2</v>
      </c>
    </row>
    <row r="14" spans="1:20" ht="20.100000000000001" customHeight="1" x14ac:dyDescent="0.25">
      <c r="A14" s="8"/>
      <c r="B14" s="3" t="s">
        <v>7</v>
      </c>
      <c r="C14" s="31">
        <v>341779.86999999994</v>
      </c>
      <c r="D14" s="141">
        <v>350096.2599999996</v>
      </c>
      <c r="E14" s="214">
        <f t="shared" si="6"/>
        <v>0.16310826010647123</v>
      </c>
      <c r="F14" s="215">
        <f t="shared" si="7"/>
        <v>0.16286639014098947</v>
      </c>
      <c r="G14" s="52">
        <f t="shared" si="13"/>
        <v>2.43325916181069E-2</v>
      </c>
      <c r="I14" s="31">
        <v>180377.45599999998</v>
      </c>
      <c r="J14" s="141">
        <v>188264.66599999976</v>
      </c>
      <c r="K14" s="227">
        <f t="shared" si="8"/>
        <v>0.30933604882469362</v>
      </c>
      <c r="L14" s="228">
        <f t="shared" si="9"/>
        <v>0.31198737600373128</v>
      </c>
      <c r="M14" s="52">
        <f t="shared" si="14"/>
        <v>4.3726140588210699E-2</v>
      </c>
      <c r="O14" s="27">
        <f t="shared" si="10"/>
        <v>5.2775915679293819</v>
      </c>
      <c r="P14" s="143">
        <f t="shared" si="11"/>
        <v>5.3775114878405148</v>
      </c>
      <c r="Q14" s="52">
        <f t="shared" si="12"/>
        <v>1.8932863338330601E-2</v>
      </c>
      <c r="S14" s="119"/>
    </row>
    <row r="15" spans="1:20" ht="20.100000000000001" customHeight="1" x14ac:dyDescent="0.25">
      <c r="A15" s="8"/>
      <c r="B15" s="3" t="s">
        <v>8</v>
      </c>
      <c r="C15" s="31">
        <v>14578.630000000014</v>
      </c>
      <c r="D15" s="141">
        <v>11745.44</v>
      </c>
      <c r="E15" s="214">
        <f t="shared" si="6"/>
        <v>6.9573874378148935E-3</v>
      </c>
      <c r="F15" s="215">
        <f t="shared" si="7"/>
        <v>5.4640327017991732E-3</v>
      </c>
      <c r="G15" s="52">
        <f t="shared" si="13"/>
        <v>-0.19433856267701496</v>
      </c>
      <c r="I15" s="31">
        <v>10766.569000000003</v>
      </c>
      <c r="J15" s="141">
        <v>9839.2270000000099</v>
      </c>
      <c r="K15" s="227">
        <f t="shared" si="8"/>
        <v>1.8463992051525744E-2</v>
      </c>
      <c r="L15" s="228">
        <f t="shared" si="9"/>
        <v>1.630531463421326E-2</v>
      </c>
      <c r="M15" s="52">
        <f t="shared" si="14"/>
        <v>-8.6131617231078261E-2</v>
      </c>
      <c r="O15" s="27">
        <f t="shared" si="10"/>
        <v>7.3851719948993786</v>
      </c>
      <c r="P15" s="143">
        <f t="shared" si="11"/>
        <v>8.3770612254628265</v>
      </c>
      <c r="Q15" s="52">
        <f t="shared" si="12"/>
        <v>0.13430820991691234</v>
      </c>
      <c r="S15" s="119"/>
    </row>
    <row r="16" spans="1:20" ht="20.100000000000001" customHeight="1" x14ac:dyDescent="0.25">
      <c r="A16" s="32"/>
      <c r="B16" s="33" t="s">
        <v>9</v>
      </c>
      <c r="C16" s="211">
        <v>7469.760000000013</v>
      </c>
      <c r="D16" s="212">
        <v>9071.3100000000122</v>
      </c>
      <c r="E16" s="218">
        <f t="shared" si="6"/>
        <v>3.5648078308793225E-3</v>
      </c>
      <c r="F16" s="219">
        <f t="shared" si="7"/>
        <v>4.2200151282674736E-3</v>
      </c>
      <c r="G16" s="52">
        <f t="shared" si="13"/>
        <v>0.21440447885875805</v>
      </c>
      <c r="I16" s="211">
        <v>1738.4969999999978</v>
      </c>
      <c r="J16" s="212">
        <v>2271.1179999999986</v>
      </c>
      <c r="K16" s="231">
        <f t="shared" si="8"/>
        <v>2.981413557986885E-3</v>
      </c>
      <c r="L16" s="232">
        <f t="shared" si="9"/>
        <v>3.7636385014214115E-3</v>
      </c>
      <c r="M16" s="52">
        <f t="shared" si="14"/>
        <v>0.30636866212596364</v>
      </c>
      <c r="O16" s="27">
        <f t="shared" si="10"/>
        <v>2.3273799961444475</v>
      </c>
      <c r="P16" s="143">
        <f t="shared" si="11"/>
        <v>2.5036273702475116</v>
      </c>
      <c r="Q16" s="52">
        <f t="shared" si="12"/>
        <v>7.5727803106942854E-2</v>
      </c>
    </row>
    <row r="17" spans="1:17" ht="20.100000000000001" customHeight="1" x14ac:dyDescent="0.25">
      <c r="A17" s="8" t="s">
        <v>131</v>
      </c>
      <c r="B17" s="3"/>
      <c r="C17" s="19">
        <v>2838.8799999999992</v>
      </c>
      <c r="D17" s="140">
        <v>1564.4799999999998</v>
      </c>
      <c r="E17" s="214">
        <f t="shared" si="6"/>
        <v>1.3548041242190741E-3</v>
      </c>
      <c r="F17" s="215">
        <f t="shared" si="7"/>
        <v>7.2780329058006929E-4</v>
      </c>
      <c r="G17" s="54">
        <f t="shared" si="13"/>
        <v>-0.44890942907061931</v>
      </c>
      <c r="I17" s="31">
        <v>1578.0800000000004</v>
      </c>
      <c r="J17" s="141">
        <v>1240.2350000000001</v>
      </c>
      <c r="K17" s="227">
        <f t="shared" si="8"/>
        <v>2.7063084420553794E-3</v>
      </c>
      <c r="L17" s="228">
        <f t="shared" si="9"/>
        <v>2.0552856332477607E-3</v>
      </c>
      <c r="M17" s="54">
        <f t="shared" si="14"/>
        <v>-0.21408610463347877</v>
      </c>
      <c r="O17" s="238">
        <f t="shared" si="10"/>
        <v>5.5588119258299074</v>
      </c>
      <c r="P17" s="239">
        <f t="shared" si="11"/>
        <v>7.9274583248108019</v>
      </c>
      <c r="Q17" s="54">
        <f t="shared" si="12"/>
        <v>0.42610659086604474</v>
      </c>
    </row>
    <row r="18" spans="1:17" ht="20.100000000000001" customHeight="1" x14ac:dyDescent="0.25">
      <c r="A18" s="8" t="s">
        <v>10</v>
      </c>
      <c r="C18" s="19">
        <v>13465.980000000045</v>
      </c>
      <c r="D18" s="140">
        <v>11768.140000000021</v>
      </c>
      <c r="E18" s="214">
        <f t="shared" si="6"/>
        <v>6.4263953533265352E-3</v>
      </c>
      <c r="F18" s="215">
        <f t="shared" si="7"/>
        <v>5.4745928461897584E-3</v>
      </c>
      <c r="G18" s="52">
        <f t="shared" si="13"/>
        <v>-0.12608365674091437</v>
      </c>
      <c r="I18" s="19">
        <v>7754.4159999999911</v>
      </c>
      <c r="J18" s="140">
        <v>6562.9809999999989</v>
      </c>
      <c r="K18" s="227">
        <f t="shared" si="8"/>
        <v>1.3298338160301935E-2</v>
      </c>
      <c r="L18" s="228">
        <f t="shared" si="9"/>
        <v>1.0876003790070445E-2</v>
      </c>
      <c r="M18" s="52">
        <f t="shared" si="14"/>
        <v>-0.15364599990508551</v>
      </c>
      <c r="O18" s="27">
        <f t="shared" si="10"/>
        <v>5.7585233306450512</v>
      </c>
      <c r="P18" s="143">
        <f t="shared" si="11"/>
        <v>5.5769059511528472</v>
      </c>
      <c r="Q18" s="52">
        <f t="shared" si="12"/>
        <v>-3.1538880553924897E-2</v>
      </c>
    </row>
    <row r="19" spans="1:17" ht="20.100000000000001" customHeight="1" thickBot="1" x14ac:dyDescent="0.3">
      <c r="A19" s="8" t="s">
        <v>11</v>
      </c>
      <c r="B19" s="10"/>
      <c r="C19" s="21">
        <v>19023.570000000007</v>
      </c>
      <c r="D19" s="142">
        <v>16986.320000000018</v>
      </c>
      <c r="E19" s="220">
        <f t="shared" si="6"/>
        <v>9.0786546431586637E-3</v>
      </c>
      <c r="F19" s="221">
        <f t="shared" si="7"/>
        <v>7.9021141790537788E-3</v>
      </c>
      <c r="G19" s="55">
        <f t="shared" si="13"/>
        <v>-0.10709083521126625</v>
      </c>
      <c r="I19" s="21">
        <v>4298.5329999999994</v>
      </c>
      <c r="J19" s="142">
        <v>4047.888999999996</v>
      </c>
      <c r="K19" s="233">
        <f t="shared" si="8"/>
        <v>7.3717150881790726E-3</v>
      </c>
      <c r="L19" s="234">
        <f t="shared" si="9"/>
        <v>6.7080578331377809E-3</v>
      </c>
      <c r="M19" s="55">
        <f t="shared" si="14"/>
        <v>-5.8309195253358169E-2</v>
      </c>
      <c r="O19" s="240">
        <f t="shared" si="10"/>
        <v>2.2595827176497356</v>
      </c>
      <c r="P19" s="241">
        <f t="shared" si="11"/>
        <v>2.3830288137748443</v>
      </c>
      <c r="Q19" s="55">
        <f t="shared" si="12"/>
        <v>5.4632253628452664E-2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2095417.3000000017</v>
      </c>
      <c r="D20" s="145">
        <f>D8+D9+D10+D13+D17+D18+D19</f>
        <v>2149591.8199999998</v>
      </c>
      <c r="E20" s="222">
        <f>E8+E9+E10+E13+E17+E18+E19</f>
        <v>1</v>
      </c>
      <c r="F20" s="223">
        <f>F8+F9+F10+F13+F17+F18+F19</f>
        <v>1.0000000000000002</v>
      </c>
      <c r="G20" s="55">
        <f>(D20-C20)/C20</f>
        <v>2.5853809644502845E-2</v>
      </c>
      <c r="H20" s="1"/>
      <c r="I20" s="213">
        <f>I8+I9+I10+I13+I17+I18+I19</f>
        <v>583111.65699999989</v>
      </c>
      <c r="J20" s="226">
        <f>J8+J9+J10+J13+J17+J18+J19</f>
        <v>603436.80699999921</v>
      </c>
      <c r="K20" s="235">
        <f>K8+K9+K10+K13+K17+K18+K19</f>
        <v>1</v>
      </c>
      <c r="L20" s="236">
        <f>L8+L9+L10+L13+L17+L18+L19</f>
        <v>1</v>
      </c>
      <c r="M20" s="55">
        <f>(J20-I20)/I20</f>
        <v>3.4856360280239314E-2</v>
      </c>
      <c r="N20" s="1"/>
      <c r="O20" s="24">
        <f t="shared" si="10"/>
        <v>2.7827948972264349</v>
      </c>
      <c r="P20" s="242">
        <f t="shared" si="11"/>
        <v>2.8072157764351715</v>
      </c>
      <c r="Q20" s="55">
        <f t="shared" si="12"/>
        <v>8.7756662314842065E-3</v>
      </c>
    </row>
    <row r="21" spans="1:17" x14ac:dyDescent="0.25">
      <c r="J21" s="272"/>
    </row>
    <row r="22" spans="1:17" x14ac:dyDescent="0.25">
      <c r="A22" s="1"/>
      <c r="D22" s="119"/>
    </row>
    <row r="23" spans="1:17" ht="8.25" customHeight="1" thickBot="1" x14ac:dyDescent="0.3"/>
    <row r="24" spans="1:17" ht="15" customHeight="1" x14ac:dyDescent="0.25">
      <c r="A24" s="333" t="s">
        <v>2</v>
      </c>
      <c r="B24" s="316"/>
      <c r="C24" s="352" t="s">
        <v>1</v>
      </c>
      <c r="D24" s="350"/>
      <c r="E24" s="345" t="s">
        <v>105</v>
      </c>
      <c r="F24" s="345"/>
      <c r="G24" s="130" t="s">
        <v>0</v>
      </c>
      <c r="I24" s="346">
        <v>1000</v>
      </c>
      <c r="J24" s="350"/>
      <c r="K24" s="345" t="s">
        <v>105</v>
      </c>
      <c r="L24" s="345"/>
      <c r="M24" s="130" t="s">
        <v>0</v>
      </c>
      <c r="O24" s="344" t="s">
        <v>22</v>
      </c>
      <c r="P24" s="345"/>
      <c r="Q24" s="130" t="s">
        <v>0</v>
      </c>
    </row>
    <row r="25" spans="1:17" ht="15" customHeight="1" x14ac:dyDescent="0.25">
      <c r="A25" s="351"/>
      <c r="B25" s="317"/>
      <c r="C25" s="353" t="str">
        <f>C5</f>
        <v>jan-ago</v>
      </c>
      <c r="D25" s="343"/>
      <c r="E25" s="347" t="str">
        <f>C5</f>
        <v>jan-ago</v>
      </c>
      <c r="F25" s="347"/>
      <c r="G25" s="131" t="str">
        <f>G5</f>
        <v>2023 /2022</v>
      </c>
      <c r="I25" s="342" t="str">
        <f>C5</f>
        <v>jan-ago</v>
      </c>
      <c r="J25" s="343"/>
      <c r="K25" s="354" t="str">
        <f>C5</f>
        <v>jan-ago</v>
      </c>
      <c r="L25" s="349"/>
      <c r="M25" s="131" t="str">
        <f>G5</f>
        <v>2023 /2022</v>
      </c>
      <c r="O25" s="342" t="str">
        <f>C5</f>
        <v>jan-ago</v>
      </c>
      <c r="P25" s="343"/>
      <c r="Q25" s="131" t="str">
        <f>G5</f>
        <v>2023 /2022</v>
      </c>
    </row>
    <row r="26" spans="1:17" ht="19.5" customHeight="1" x14ac:dyDescent="0.25">
      <c r="A26" s="351"/>
      <c r="B26" s="317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396861.01999999984</v>
      </c>
      <c r="D27" s="210">
        <f>D28+D29</f>
        <v>397389.99999999977</v>
      </c>
      <c r="E27" s="216">
        <f>C27/$C$40</f>
        <v>0.41175145125257562</v>
      </c>
      <c r="F27" s="217">
        <f>D27/$D$40</f>
        <v>0.42302183190349951</v>
      </c>
      <c r="G27" s="53">
        <f>(D27-C27)/C27</f>
        <v>1.3329099441409574E-3</v>
      </c>
      <c r="I27" s="78">
        <f>I28+I29</f>
        <v>99876.270999999877</v>
      </c>
      <c r="J27" s="210">
        <f>J28+J29</f>
        <v>101467.04200000002</v>
      </c>
      <c r="K27" s="216">
        <f>I27/$I$40</f>
        <v>0.38225526034241036</v>
      </c>
      <c r="L27" s="217">
        <f>J27/$J$40</f>
        <v>0.39548060108567601</v>
      </c>
      <c r="M27" s="53">
        <f>(J27-I27)/I27</f>
        <v>1.5927416833575424E-2</v>
      </c>
      <c r="O27" s="63">
        <f t="shared" ref="O27" si="15">(I27/C27)*10</f>
        <v>2.5166561079745224</v>
      </c>
      <c r="P27" s="237">
        <f t="shared" ref="P27" si="16">(J27/D27)*10</f>
        <v>2.5533365711266032</v>
      </c>
      <c r="Q27" s="53">
        <f>(P27-O27)/O27</f>
        <v>1.4575079620871297E-2</v>
      </c>
    </row>
    <row r="28" spans="1:17" ht="20.100000000000001" customHeight="1" x14ac:dyDescent="0.25">
      <c r="A28" s="8" t="s">
        <v>4</v>
      </c>
      <c r="C28" s="19">
        <v>211700.43</v>
      </c>
      <c r="D28" s="140">
        <v>208233.97999999978</v>
      </c>
      <c r="E28" s="214">
        <f>C28/$C$40</f>
        <v>0.21964353990546695</v>
      </c>
      <c r="F28" s="215">
        <f>D28/$D$40</f>
        <v>0.22166516440815481</v>
      </c>
      <c r="G28" s="52">
        <f>(D28-C28)/C28</f>
        <v>-1.637431723686256E-2</v>
      </c>
      <c r="I28" s="19">
        <v>56787.0799999999</v>
      </c>
      <c r="J28" s="140">
        <v>56371.469000000012</v>
      </c>
      <c r="K28" s="214">
        <f>I28/$I$40</f>
        <v>0.21734051373909699</v>
      </c>
      <c r="L28" s="215">
        <f>J28/$J$40</f>
        <v>0.21971491436798318</v>
      </c>
      <c r="M28" s="52">
        <f>(J28-I28)/I28</f>
        <v>-7.3187598305792219E-3</v>
      </c>
      <c r="O28" s="27">
        <f t="shared" ref="O28:O40" si="17">(I28/C28)*10</f>
        <v>2.6824262945521604</v>
      </c>
      <c r="P28" s="143">
        <f t="shared" ref="P28:P40" si="18">(J28/D28)*10</f>
        <v>2.7071215274279474</v>
      </c>
      <c r="Q28" s="52">
        <f>(P28-O28)/O28</f>
        <v>9.2063043543606313E-3</v>
      </c>
    </row>
    <row r="29" spans="1:17" ht="20.100000000000001" customHeight="1" x14ac:dyDescent="0.25">
      <c r="A29" s="8" t="s">
        <v>5</v>
      </c>
      <c r="C29" s="19">
        <v>185160.58999999985</v>
      </c>
      <c r="D29" s="140">
        <v>189156.02000000002</v>
      </c>
      <c r="E29" s="214">
        <f>C29/$C$40</f>
        <v>0.19210791134710864</v>
      </c>
      <c r="F29" s="215">
        <f>D29/$D$40</f>
        <v>0.20135666749534475</v>
      </c>
      <c r="G29" s="52">
        <f t="shared" ref="G29:G40" si="19">(D29-C29)/C29</f>
        <v>2.1578187885446739E-2</v>
      </c>
      <c r="I29" s="19">
        <v>43089.190999999977</v>
      </c>
      <c r="J29" s="140">
        <v>45095.572999999997</v>
      </c>
      <c r="K29" s="214">
        <f t="shared" ref="K29:K39" si="20">I29/$I$40</f>
        <v>0.1649147466033134</v>
      </c>
      <c r="L29" s="215">
        <f t="shared" ref="L29:L39" si="21">J29/$J$40</f>
        <v>0.1757656867176928</v>
      </c>
      <c r="M29" s="52">
        <f t="shared" ref="M29:M40" si="22">(J29-I29)/I29</f>
        <v>4.6563464141158292E-2</v>
      </c>
      <c r="O29" s="27">
        <f t="shared" si="17"/>
        <v>2.327125388831393</v>
      </c>
      <c r="P29" s="143">
        <f t="shared" si="18"/>
        <v>2.3840411211866264</v>
      </c>
      <c r="Q29" s="52">
        <f t="shared" ref="Q29:Q38" si="23">(P29-O29)/O29</f>
        <v>2.44575271398739E-2</v>
      </c>
    </row>
    <row r="30" spans="1:17" ht="20.100000000000001" customHeight="1" x14ac:dyDescent="0.25">
      <c r="A30" s="23" t="s">
        <v>38</v>
      </c>
      <c r="B30" s="15"/>
      <c r="C30" s="78">
        <f>C31+C32</f>
        <v>274612.21000000002</v>
      </c>
      <c r="D30" s="210">
        <f>D31+D32</f>
        <v>268160.03000000038</v>
      </c>
      <c r="E30" s="216">
        <f>C30/$C$40</f>
        <v>0.28491580251236842</v>
      </c>
      <c r="F30" s="217">
        <f>D30/$D$40</f>
        <v>0.28545647131004204</v>
      </c>
      <c r="G30" s="53">
        <f>(D30-C30)/C30</f>
        <v>-2.3495604947790353E-2</v>
      </c>
      <c r="I30" s="78">
        <f>I31+I32</f>
        <v>37787.027999999955</v>
      </c>
      <c r="J30" s="210">
        <f>J31+J32</f>
        <v>36165.868000000002</v>
      </c>
      <c r="K30" s="216">
        <f t="shared" si="20"/>
        <v>0.14462184141522416</v>
      </c>
      <c r="L30" s="217">
        <f t="shared" si="21"/>
        <v>0.14096103457342546</v>
      </c>
      <c r="M30" s="53">
        <f t="shared" si="22"/>
        <v>-4.2902553754689425E-2</v>
      </c>
      <c r="O30" s="63">
        <f t="shared" si="17"/>
        <v>1.3760141255190348</v>
      </c>
      <c r="P30" s="237">
        <f t="shared" si="18"/>
        <v>1.3486673610530231</v>
      </c>
      <c r="Q30" s="53">
        <f t="shared" si="23"/>
        <v>-1.9873898064597596E-2</v>
      </c>
    </row>
    <row r="31" spans="1:17" ht="20.100000000000001" customHeight="1" x14ac:dyDescent="0.25">
      <c r="A31" s="8"/>
      <c r="B31" t="s">
        <v>6</v>
      </c>
      <c r="C31" s="31">
        <v>256706.35000000003</v>
      </c>
      <c r="D31" s="141">
        <v>259273.17000000036</v>
      </c>
      <c r="E31" s="214">
        <f t="shared" ref="E31:E38" si="24">C31/$C$40</f>
        <v>0.26633810536054076</v>
      </c>
      <c r="F31" s="215">
        <f t="shared" ref="F31:F38" si="25">D31/$D$40</f>
        <v>0.27599640488393684</v>
      </c>
      <c r="G31" s="52">
        <f>(D31-C31)/C31</f>
        <v>9.9990514453589738E-3</v>
      </c>
      <c r="I31" s="31">
        <v>34621.947999999953</v>
      </c>
      <c r="J31" s="141">
        <v>34331.342000000004</v>
      </c>
      <c r="K31" s="214">
        <f>I31/$I$40</f>
        <v>0.13250816849481087</v>
      </c>
      <c r="L31" s="215">
        <f>J31/$J$40</f>
        <v>0.13381073797576473</v>
      </c>
      <c r="M31" s="52">
        <f>(J31-I31)/I31</f>
        <v>-8.3936929256536695E-3</v>
      </c>
      <c r="O31" s="27">
        <f t="shared" si="17"/>
        <v>1.3486985421279976</v>
      </c>
      <c r="P31" s="143">
        <f t="shared" si="18"/>
        <v>1.3241378581516923</v>
      </c>
      <c r="Q31" s="52">
        <f t="shared" si="23"/>
        <v>-1.8210655093875209E-2</v>
      </c>
    </row>
    <row r="32" spans="1:17" ht="20.100000000000001" customHeight="1" x14ac:dyDescent="0.25">
      <c r="A32" s="8"/>
      <c r="B32" t="s">
        <v>39</v>
      </c>
      <c r="C32" s="31">
        <v>17905.86</v>
      </c>
      <c r="D32" s="141">
        <v>8886.8599999999951</v>
      </c>
      <c r="E32" s="218">
        <f t="shared" si="24"/>
        <v>1.8577697151827725E-2</v>
      </c>
      <c r="F32" s="219">
        <f t="shared" si="25"/>
        <v>9.4600664261051716E-3</v>
      </c>
      <c r="G32" s="52">
        <f>(D32-C32)/C32</f>
        <v>-0.50368985348930495</v>
      </c>
      <c r="I32" s="31">
        <v>3165.0800000000004</v>
      </c>
      <c r="J32" s="141">
        <v>1834.5260000000003</v>
      </c>
      <c r="K32" s="218">
        <f>I32/$I$40</f>
        <v>1.2113672920413278E-2</v>
      </c>
      <c r="L32" s="219">
        <f>J32/$J$40</f>
        <v>7.1502965976607546E-3</v>
      </c>
      <c r="M32" s="52">
        <f>(J32-I32)/I32</f>
        <v>-0.42038558267089615</v>
      </c>
      <c r="O32" s="27">
        <f t="shared" si="17"/>
        <v>1.767622443155481</v>
      </c>
      <c r="P32" s="143">
        <f t="shared" si="18"/>
        <v>2.0643129294261433</v>
      </c>
      <c r="Q32" s="52">
        <f t="shared" si="23"/>
        <v>0.1678472048256095</v>
      </c>
    </row>
    <row r="33" spans="1:17" ht="20.100000000000001" customHeight="1" x14ac:dyDescent="0.25">
      <c r="A33" s="23" t="s">
        <v>130</v>
      </c>
      <c r="B33" s="15"/>
      <c r="C33" s="78">
        <f>SUM(C34:C36)</f>
        <v>277515.02999999997</v>
      </c>
      <c r="D33" s="210">
        <f>SUM(D34:D36)</f>
        <v>260470.65000000014</v>
      </c>
      <c r="E33" s="216">
        <f t="shared" si="24"/>
        <v>0.28792753782395181</v>
      </c>
      <c r="F33" s="217">
        <f t="shared" si="25"/>
        <v>0.27727112287701094</v>
      </c>
      <c r="G33" s="53">
        <f t="shared" si="19"/>
        <v>-6.1417862664951271E-2</v>
      </c>
      <c r="I33" s="78">
        <f>SUM(I34:I36)</f>
        <v>118438.54800000005</v>
      </c>
      <c r="J33" s="210">
        <f>SUM(J34:J36)</f>
        <v>114337.64499999996</v>
      </c>
      <c r="K33" s="216">
        <f t="shared" si="20"/>
        <v>0.45329844163201832</v>
      </c>
      <c r="L33" s="217">
        <f t="shared" si="21"/>
        <v>0.44564540051656004</v>
      </c>
      <c r="M33" s="53">
        <f t="shared" si="22"/>
        <v>-3.462473214379571E-2</v>
      </c>
      <c r="O33" s="63">
        <f t="shared" si="17"/>
        <v>4.2678246291741413</v>
      </c>
      <c r="P33" s="237">
        <f t="shared" si="18"/>
        <v>4.3896556099506761</v>
      </c>
      <c r="Q33" s="53">
        <f t="shared" si="23"/>
        <v>2.8546388702037656E-2</v>
      </c>
    </row>
    <row r="34" spans="1:17" ht="20.100000000000001" customHeight="1" x14ac:dyDescent="0.25">
      <c r="A34" s="8"/>
      <c r="B34" s="3" t="s">
        <v>7</v>
      </c>
      <c r="C34" s="31">
        <v>262501.56999999995</v>
      </c>
      <c r="D34" s="141">
        <v>246585.15000000014</v>
      </c>
      <c r="E34" s="214">
        <f t="shared" si="24"/>
        <v>0.27235076501990441</v>
      </c>
      <c r="F34" s="215">
        <f t="shared" si="25"/>
        <v>0.262490001945694</v>
      </c>
      <c r="G34" s="52">
        <f t="shared" si="19"/>
        <v>-6.0633618305596465E-2</v>
      </c>
      <c r="I34" s="31">
        <v>112900.03700000005</v>
      </c>
      <c r="J34" s="141">
        <v>109671.39399999997</v>
      </c>
      <c r="K34" s="214">
        <f t="shared" si="20"/>
        <v>0.43210096456347313</v>
      </c>
      <c r="L34" s="215">
        <f t="shared" si="21"/>
        <v>0.42745809837468196</v>
      </c>
      <c r="M34" s="52">
        <f t="shared" si="22"/>
        <v>-2.8597359981379654E-2</v>
      </c>
      <c r="O34" s="27">
        <f t="shared" si="17"/>
        <v>4.3009280668302319</v>
      </c>
      <c r="P34" s="143">
        <f t="shared" si="18"/>
        <v>4.4476074086375403</v>
      </c>
      <c r="Q34" s="52">
        <f t="shared" si="23"/>
        <v>3.4104114165157517E-2</v>
      </c>
    </row>
    <row r="35" spans="1:17" ht="20.100000000000001" customHeight="1" x14ac:dyDescent="0.25">
      <c r="A35" s="8"/>
      <c r="B35" s="3" t="s">
        <v>8</v>
      </c>
      <c r="C35" s="31">
        <v>8458.52</v>
      </c>
      <c r="D35" s="141">
        <v>5946.7500000000009</v>
      </c>
      <c r="E35" s="214">
        <f t="shared" si="24"/>
        <v>8.7758880563501476E-3</v>
      </c>
      <c r="F35" s="215">
        <f t="shared" si="25"/>
        <v>6.3303180222756932E-3</v>
      </c>
      <c r="G35" s="52">
        <f t="shared" si="19"/>
        <v>-0.29695147614476286</v>
      </c>
      <c r="I35" s="31">
        <v>4330.3800000000028</v>
      </c>
      <c r="J35" s="141">
        <v>3195.4720000000007</v>
      </c>
      <c r="K35" s="214">
        <f t="shared" si="20"/>
        <v>1.6573611706844463E-2</v>
      </c>
      <c r="L35" s="215">
        <f t="shared" si="21"/>
        <v>1.2454755380692456E-2</v>
      </c>
      <c r="M35" s="52">
        <f t="shared" si="22"/>
        <v>-0.26208046407012814</v>
      </c>
      <c r="O35" s="27">
        <f t="shared" si="17"/>
        <v>5.1195481006133488</v>
      </c>
      <c r="P35" s="143">
        <f t="shared" si="18"/>
        <v>5.3734762685500481</v>
      </c>
      <c r="Q35" s="52">
        <f t="shared" si="23"/>
        <v>4.959972305100082E-2</v>
      </c>
    </row>
    <row r="36" spans="1:17" ht="20.100000000000001" customHeight="1" x14ac:dyDescent="0.25">
      <c r="A36" s="32"/>
      <c r="B36" s="33" t="s">
        <v>9</v>
      </c>
      <c r="C36" s="211">
        <v>6554.9400000000114</v>
      </c>
      <c r="D36" s="212">
        <v>7938.7500000000045</v>
      </c>
      <c r="E36" s="218">
        <f t="shared" si="24"/>
        <v>6.8008847476972254E-3</v>
      </c>
      <c r="F36" s="219">
        <f t="shared" si="25"/>
        <v>8.4508029090412714E-3</v>
      </c>
      <c r="G36" s="52">
        <f t="shared" si="19"/>
        <v>0.2111094838396676</v>
      </c>
      <c r="I36" s="211">
        <v>1208.1309999999989</v>
      </c>
      <c r="J36" s="212">
        <v>1470.7789999999991</v>
      </c>
      <c r="K36" s="218">
        <f t="shared" si="20"/>
        <v>4.6238653617007462E-3</v>
      </c>
      <c r="L36" s="219">
        <f t="shared" si="21"/>
        <v>5.7325467611856569E-3</v>
      </c>
      <c r="M36" s="52">
        <f t="shared" si="22"/>
        <v>0.21740026536857374</v>
      </c>
      <c r="O36" s="27">
        <f t="shared" si="17"/>
        <v>1.8430847574501017</v>
      </c>
      <c r="P36" s="143">
        <f t="shared" si="18"/>
        <v>1.8526581640686484</v>
      </c>
      <c r="Q36" s="52">
        <f t="shared" si="23"/>
        <v>5.1942302598125892E-3</v>
      </c>
    </row>
    <row r="37" spans="1:17" ht="20.100000000000001" customHeight="1" x14ac:dyDescent="0.25">
      <c r="A37" s="8" t="s">
        <v>131</v>
      </c>
      <c r="B37" s="3"/>
      <c r="C37" s="19">
        <v>1256.68</v>
      </c>
      <c r="D37" s="140">
        <v>737.03</v>
      </c>
      <c r="E37" s="214">
        <f t="shared" si="24"/>
        <v>1.3038312852194124E-3</v>
      </c>
      <c r="F37" s="215">
        <f t="shared" si="25"/>
        <v>7.8456876309881084E-4</v>
      </c>
      <c r="G37" s="54">
        <f>(D37-C37)/C37</f>
        <v>-0.41351020148327344</v>
      </c>
      <c r="I37" s="19">
        <v>290.56</v>
      </c>
      <c r="J37" s="140">
        <v>175.85500000000002</v>
      </c>
      <c r="K37" s="214">
        <f>I37/$I$40</f>
        <v>1.1120568212352551E-3</v>
      </c>
      <c r="L37" s="215">
        <f>J37/$J$40</f>
        <v>6.8541705496767658E-4</v>
      </c>
      <c r="M37" s="54">
        <f>(J37-I37)/I37</f>
        <v>-0.39477216409691623</v>
      </c>
      <c r="O37" s="238">
        <f t="shared" si="17"/>
        <v>2.3121240092943309</v>
      </c>
      <c r="P37" s="239">
        <f t="shared" si="18"/>
        <v>2.3859951426671917</v>
      </c>
      <c r="Q37" s="54">
        <f t="shared" si="23"/>
        <v>3.1949468573446688E-2</v>
      </c>
    </row>
    <row r="38" spans="1:17" ht="20.100000000000001" customHeight="1" x14ac:dyDescent="0.25">
      <c r="A38" s="8" t="s">
        <v>10</v>
      </c>
      <c r="C38" s="19">
        <v>3619.7499999999995</v>
      </c>
      <c r="D38" s="140">
        <v>4845.0900000000047</v>
      </c>
      <c r="E38" s="214">
        <f t="shared" si="24"/>
        <v>3.755564896929184E-3</v>
      </c>
      <c r="F38" s="215">
        <f t="shared" si="25"/>
        <v>5.1576004618569407E-3</v>
      </c>
      <c r="G38" s="52">
        <f t="shared" si="19"/>
        <v>0.3385150908211908</v>
      </c>
      <c r="I38" s="19">
        <v>2495.6010000000024</v>
      </c>
      <c r="J38" s="140">
        <v>2366.5209999999984</v>
      </c>
      <c r="K38" s="214">
        <f t="shared" si="20"/>
        <v>9.5513839314824017E-3</v>
      </c>
      <c r="L38" s="215">
        <f t="shared" si="21"/>
        <v>9.2238142466188611E-3</v>
      </c>
      <c r="M38" s="52">
        <f t="shared" si="22"/>
        <v>-5.1723011811585222E-2</v>
      </c>
      <c r="O38" s="27">
        <f t="shared" si="17"/>
        <v>6.894401547068175</v>
      </c>
      <c r="P38" s="143">
        <f t="shared" si="18"/>
        <v>4.8843695369951767</v>
      </c>
      <c r="Q38" s="52">
        <f t="shared" si="23"/>
        <v>-0.29154553826760476</v>
      </c>
    </row>
    <row r="39" spans="1:17" ht="20.100000000000001" customHeight="1" thickBot="1" x14ac:dyDescent="0.3">
      <c r="A39" s="8" t="s">
        <v>11</v>
      </c>
      <c r="B39" s="10"/>
      <c r="C39" s="21">
        <v>9971.6700000000019</v>
      </c>
      <c r="D39" s="142">
        <v>7804.9800000000014</v>
      </c>
      <c r="E39" s="220">
        <f>C39/$C$40</f>
        <v>1.034581222895555E-2</v>
      </c>
      <c r="F39" s="221">
        <f>D39/$D$40</f>
        <v>8.3084046844917533E-3</v>
      </c>
      <c r="G39" s="55">
        <f t="shared" si="19"/>
        <v>-0.21728456717881761</v>
      </c>
      <c r="I39" s="21">
        <v>2393.6049999999991</v>
      </c>
      <c r="J39" s="142">
        <v>2053.4889999999996</v>
      </c>
      <c r="K39" s="220">
        <f t="shared" si="20"/>
        <v>9.1610158576294464E-3</v>
      </c>
      <c r="L39" s="221">
        <f t="shared" si="21"/>
        <v>8.0037325227518066E-3</v>
      </c>
      <c r="M39" s="55">
        <f t="shared" si="22"/>
        <v>-0.14209362029240399</v>
      </c>
      <c r="O39" s="240">
        <f t="shared" si="17"/>
        <v>2.4004053483518795</v>
      </c>
      <c r="P39" s="241">
        <f t="shared" si="18"/>
        <v>2.6309984138332183</v>
      </c>
      <c r="Q39" s="55">
        <f>(P39-O39)/O39</f>
        <v>9.6064219170176504E-2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963836.35999999987</v>
      </c>
      <c r="D40" s="226">
        <f>D28+D29+D30+D33+D37+D38+D39</f>
        <v>939407.78000000026</v>
      </c>
      <c r="E40" s="222">
        <f>C40/$C$40</f>
        <v>1</v>
      </c>
      <c r="F40" s="223">
        <f>D40/$D$40</f>
        <v>1</v>
      </c>
      <c r="G40" s="55">
        <f t="shared" si="19"/>
        <v>-2.5345152988417673E-2</v>
      </c>
      <c r="H40" s="1"/>
      <c r="I40" s="213">
        <f>I28+I29+I30+I33+I37+I38+I39</f>
        <v>261281.6129999999</v>
      </c>
      <c r="J40" s="226">
        <f>J28+J29+J30+J33+J37+J38+J39</f>
        <v>256566.42</v>
      </c>
      <c r="K40" s="222">
        <f>K28+K29+K30+K33+K37+K38+K39</f>
        <v>0.99999999999999989</v>
      </c>
      <c r="L40" s="223">
        <f>L28+L29+L30+L33+L37+L38+L39</f>
        <v>0.99999999999999989</v>
      </c>
      <c r="M40" s="55">
        <f t="shared" si="22"/>
        <v>-1.8046401910416423E-2</v>
      </c>
      <c r="N40" s="1"/>
      <c r="O40" s="24">
        <f t="shared" si="17"/>
        <v>2.7108503460068674</v>
      </c>
      <c r="P40" s="242">
        <f t="shared" si="18"/>
        <v>2.7311506830399033</v>
      </c>
      <c r="Q40" s="55">
        <f>(P40-O40)/O40</f>
        <v>7.4885495110191824E-3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3" t="s">
        <v>15</v>
      </c>
      <c r="B44" s="316"/>
      <c r="C44" s="352" t="s">
        <v>1</v>
      </c>
      <c r="D44" s="350"/>
      <c r="E44" s="345" t="s">
        <v>105</v>
      </c>
      <c r="F44" s="345"/>
      <c r="G44" s="130" t="s">
        <v>0</v>
      </c>
      <c r="I44" s="346">
        <v>1000</v>
      </c>
      <c r="J44" s="350"/>
      <c r="K44" s="345" t="s">
        <v>105</v>
      </c>
      <c r="L44" s="345"/>
      <c r="M44" s="130" t="s">
        <v>0</v>
      </c>
      <c r="O44" s="344" t="s">
        <v>22</v>
      </c>
      <c r="P44" s="345"/>
      <c r="Q44" s="130" t="s">
        <v>0</v>
      </c>
    </row>
    <row r="45" spans="1:17" ht="15" customHeight="1" x14ac:dyDescent="0.25">
      <c r="A45" s="351"/>
      <c r="B45" s="317"/>
      <c r="C45" s="353" t="str">
        <f>C5</f>
        <v>jan-ago</v>
      </c>
      <c r="D45" s="343"/>
      <c r="E45" s="347" t="str">
        <f>C25</f>
        <v>jan-ago</v>
      </c>
      <c r="F45" s="347"/>
      <c r="G45" s="131" t="str">
        <f>G25</f>
        <v>2023 /2022</v>
      </c>
      <c r="I45" s="342" t="str">
        <f>C5</f>
        <v>jan-ago</v>
      </c>
      <c r="J45" s="343"/>
      <c r="K45" s="354" t="str">
        <f>C25</f>
        <v>jan-ago</v>
      </c>
      <c r="L45" s="349"/>
      <c r="M45" s="131" t="str">
        <f>G45</f>
        <v>2023 /2022</v>
      </c>
      <c r="O45" s="342" t="str">
        <f>C5</f>
        <v>jan-ago</v>
      </c>
      <c r="P45" s="343"/>
      <c r="Q45" s="131" t="str">
        <f>Q25</f>
        <v>2023 /2022</v>
      </c>
    </row>
    <row r="46" spans="1:17" ht="15.75" customHeight="1" x14ac:dyDescent="0.25">
      <c r="A46" s="351"/>
      <c r="B46" s="317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559320.92999999947</v>
      </c>
      <c r="D47" s="210">
        <f>D48+D49</f>
        <v>581657.75999999989</v>
      </c>
      <c r="E47" s="216">
        <f>C47/$C$60</f>
        <v>0.49428274216071527</v>
      </c>
      <c r="F47" s="217">
        <f>D47/$D$60</f>
        <v>0.48063578825580922</v>
      </c>
      <c r="G47" s="53">
        <f>(D47-C47)/C47</f>
        <v>3.9935623363853819E-2</v>
      </c>
      <c r="H47"/>
      <c r="I47" s="78">
        <f>I48+I49</f>
        <v>178050.701</v>
      </c>
      <c r="J47" s="210">
        <f>J48+J49</f>
        <v>189143.12600000005</v>
      </c>
      <c r="K47" s="216">
        <f>I47/$I$60</f>
        <v>0.55324449758332672</v>
      </c>
      <c r="L47" s="217">
        <f>J47/$J$60</f>
        <v>0.54528473195954885</v>
      </c>
      <c r="M47" s="53">
        <f>(J47-I47)/I47</f>
        <v>6.229924924586535E-2</v>
      </c>
      <c r="N47"/>
      <c r="O47" s="63">
        <f t="shared" ref="O47" si="26">(I47/C47)*10</f>
        <v>3.1833369975981443</v>
      </c>
      <c r="P47" s="237">
        <f t="shared" ref="P47" si="27">(J47/D47)*10</f>
        <v>3.2517940790474471</v>
      </c>
      <c r="Q47" s="53">
        <f>(P47-O47)/O47</f>
        <v>2.1504817586373771E-2</v>
      </c>
    </row>
    <row r="48" spans="1:17" ht="20.100000000000001" customHeight="1" x14ac:dyDescent="0.25">
      <c r="A48" s="8" t="s">
        <v>4</v>
      </c>
      <c r="C48" s="19">
        <v>265981.53999999963</v>
      </c>
      <c r="D48" s="140">
        <v>280330.08000000042</v>
      </c>
      <c r="E48" s="214">
        <f>C48/$C$60</f>
        <v>0.23505304004148375</v>
      </c>
      <c r="F48" s="215">
        <f>D48/$D$60</f>
        <v>0.23164251943035075</v>
      </c>
      <c r="G48" s="52">
        <f>(D48-C48)/C48</f>
        <v>5.3945623444396983E-2</v>
      </c>
      <c r="I48" s="19">
        <v>100960.27599999997</v>
      </c>
      <c r="J48" s="140">
        <v>108788.28999999998</v>
      </c>
      <c r="K48" s="214">
        <f>I48/$I$60</f>
        <v>0.31370680855389604</v>
      </c>
      <c r="L48" s="215">
        <f>J48/$J$60</f>
        <v>0.31362806995686243</v>
      </c>
      <c r="M48" s="52">
        <f>(J48-I48)/I48</f>
        <v>7.7535584391627582E-2</v>
      </c>
      <c r="O48" s="27">
        <f t="shared" ref="O48:O60" si="28">(I48/C48)*10</f>
        <v>3.7957625179551973</v>
      </c>
      <c r="P48" s="143">
        <f t="shared" ref="P48:P60" si="29">(J48/D48)*10</f>
        <v>3.8807212554571318</v>
      </c>
      <c r="Q48" s="52">
        <f>(P48-O48)/O48</f>
        <v>2.2382521851683792E-2</v>
      </c>
    </row>
    <row r="49" spans="1:17" ht="20.100000000000001" customHeight="1" x14ac:dyDescent="0.25">
      <c r="A49" s="8" t="s">
        <v>5</v>
      </c>
      <c r="C49" s="19">
        <v>293339.3899999999</v>
      </c>
      <c r="D49" s="140">
        <v>301327.67999999947</v>
      </c>
      <c r="E49" s="214">
        <f>C49/$C$60</f>
        <v>0.25922970211923163</v>
      </c>
      <c r="F49" s="215">
        <f>D49/$D$60</f>
        <v>0.2489932688254585</v>
      </c>
      <c r="G49" s="52">
        <f>(D49-C49)/C49</f>
        <v>2.72322445342222E-2</v>
      </c>
      <c r="I49" s="19">
        <v>77090.425000000017</v>
      </c>
      <c r="J49" s="140">
        <v>80354.836000000083</v>
      </c>
      <c r="K49" s="214">
        <f>I49/$I$60</f>
        <v>0.23953768902943068</v>
      </c>
      <c r="L49" s="215">
        <f>J49/$J$60</f>
        <v>0.2316566620026865</v>
      </c>
      <c r="M49" s="52">
        <f>(J49-I49)/I49</f>
        <v>4.2345219915444293E-2</v>
      </c>
      <c r="O49" s="27">
        <f t="shared" si="28"/>
        <v>2.6280284076407212</v>
      </c>
      <c r="P49" s="143">
        <f t="shared" si="29"/>
        <v>2.6666928175997713</v>
      </c>
      <c r="Q49" s="52">
        <f>(P49-O49)/O49</f>
        <v>1.4712325729294741E-2</v>
      </c>
    </row>
    <row r="50" spans="1:17" ht="20.100000000000001" customHeight="1" x14ac:dyDescent="0.25">
      <c r="A50" s="23" t="s">
        <v>38</v>
      </c>
      <c r="B50" s="15"/>
      <c r="C50" s="78">
        <f>C51+C52</f>
        <v>465466.44999999995</v>
      </c>
      <c r="D50" s="210">
        <f>D51+D52</f>
        <v>501152.08000000054</v>
      </c>
      <c r="E50" s="216">
        <f>C50/$C$60</f>
        <v>0.41134171984197637</v>
      </c>
      <c r="F50" s="217">
        <f>D50/$D$60</f>
        <v>0.41411228659072419</v>
      </c>
      <c r="G50" s="53">
        <f>(D50-C50)/C50</f>
        <v>7.6666384870489782E-2</v>
      </c>
      <c r="I50" s="78">
        <f>I51+I52</f>
        <v>60884.106000000051</v>
      </c>
      <c r="J50" s="210">
        <f>J51+J52</f>
        <v>64434.654999999999</v>
      </c>
      <c r="K50" s="216">
        <f>I50/$I$60</f>
        <v>0.18918092681241416</v>
      </c>
      <c r="L50" s="217">
        <f>J50/$J$60</f>
        <v>0.18576003433812865</v>
      </c>
      <c r="M50" s="53">
        <f>(J50-I50)/I50</f>
        <v>5.8316516957643186E-2</v>
      </c>
      <c r="O50" s="63">
        <f t="shared" si="28"/>
        <v>1.3080235106096274</v>
      </c>
      <c r="P50" s="237">
        <f t="shared" si="29"/>
        <v>1.2857305710474141</v>
      </c>
      <c r="Q50" s="53">
        <f>(P50-O50)/O50</f>
        <v>-1.7043225432410863E-2</v>
      </c>
    </row>
    <row r="51" spans="1:17" ht="20.100000000000001" customHeight="1" x14ac:dyDescent="0.25">
      <c r="A51" s="8"/>
      <c r="B51" t="s">
        <v>6</v>
      </c>
      <c r="C51" s="31">
        <v>449669.66</v>
      </c>
      <c r="D51" s="141">
        <v>487819.52000000054</v>
      </c>
      <c r="E51" s="214">
        <f t="shared" ref="E51:E57" si="30">C51/$C$60</f>
        <v>0.39738179047094968</v>
      </c>
      <c r="F51" s="215">
        <f t="shared" ref="F51:F57" si="31">D51/$D$60</f>
        <v>0.40309531763449835</v>
      </c>
      <c r="G51" s="52">
        <f t="shared" ref="G51:G59" si="32">(D51-C51)/C51</f>
        <v>8.483974658196991E-2</v>
      </c>
      <c r="I51" s="31">
        <v>57469.766000000047</v>
      </c>
      <c r="J51" s="141">
        <v>61544.629000000001</v>
      </c>
      <c r="K51" s="214">
        <f t="shared" ref="K51:K58" si="33">I51/$I$60</f>
        <v>0.17857178679067026</v>
      </c>
      <c r="L51" s="215">
        <f t="shared" ref="L51:L58" si="34">J51/$J$60</f>
        <v>0.17742831705031073</v>
      </c>
      <c r="M51" s="52">
        <f t="shared" ref="M51:M58" si="35">(J51-I51)/I51</f>
        <v>7.090446479284343E-2</v>
      </c>
      <c r="O51" s="27">
        <f t="shared" si="28"/>
        <v>1.2780441090911059</v>
      </c>
      <c r="P51" s="143">
        <f t="shared" si="29"/>
        <v>1.2616270255032012</v>
      </c>
      <c r="Q51" s="52">
        <f t="shared" ref="Q51:Q58" si="36">(P51-O51)/O51</f>
        <v>-1.2845474949671261E-2</v>
      </c>
    </row>
    <row r="52" spans="1:17" ht="20.100000000000001" customHeight="1" x14ac:dyDescent="0.25">
      <c r="A52" s="8"/>
      <c r="B52" t="s">
        <v>39</v>
      </c>
      <c r="C52" s="31">
        <v>15796.790000000005</v>
      </c>
      <c r="D52" s="141">
        <v>13332.560000000001</v>
      </c>
      <c r="E52" s="218">
        <f t="shared" si="30"/>
        <v>1.3959929371026712E-2</v>
      </c>
      <c r="F52" s="219">
        <f t="shared" si="31"/>
        <v>1.1016968956225863E-2</v>
      </c>
      <c r="G52" s="52">
        <f t="shared" si="32"/>
        <v>-0.15599561683101457</v>
      </c>
      <c r="I52" s="31">
        <v>3414.340000000002</v>
      </c>
      <c r="J52" s="141">
        <v>2890.0259999999989</v>
      </c>
      <c r="K52" s="218">
        <f t="shared" si="33"/>
        <v>1.0609140021743901E-2</v>
      </c>
      <c r="L52" s="219">
        <f t="shared" si="34"/>
        <v>8.3317172878179368E-3</v>
      </c>
      <c r="M52" s="52">
        <f t="shared" si="35"/>
        <v>-0.15356232829770988</v>
      </c>
      <c r="O52" s="27">
        <f t="shared" si="28"/>
        <v>2.1614138062226571</v>
      </c>
      <c r="P52" s="143">
        <f t="shared" si="29"/>
        <v>2.1676452234229577</v>
      </c>
      <c r="Q52" s="52">
        <f t="shared" si="36"/>
        <v>2.8830283133940062E-3</v>
      </c>
    </row>
    <row r="53" spans="1:17" ht="20.100000000000001" customHeight="1" x14ac:dyDescent="0.25">
      <c r="A53" s="23" t="s">
        <v>130</v>
      </c>
      <c r="B53" s="15"/>
      <c r="C53" s="78">
        <f>SUM(C54:C56)</f>
        <v>86313.229999999923</v>
      </c>
      <c r="D53" s="210">
        <f>SUM(D54:D56)</f>
        <v>110442.35999999999</v>
      </c>
      <c r="E53" s="216">
        <f>C53/$C$60</f>
        <v>7.6276673589076166E-2</v>
      </c>
      <c r="F53" s="217">
        <f>D53/$D$60</f>
        <v>9.1260796994149712E-2</v>
      </c>
      <c r="G53" s="53">
        <f>(D53-C53)/C53</f>
        <v>0.27955308821139108</v>
      </c>
      <c r="I53" s="78">
        <f>SUM(I54:I56)</f>
        <v>74443.974000000002</v>
      </c>
      <c r="J53" s="210">
        <f>SUM(J54:J56)</f>
        <v>86037.366000000024</v>
      </c>
      <c r="K53" s="216">
        <f t="shared" si="33"/>
        <v>0.23131455682242014</v>
      </c>
      <c r="L53" s="217">
        <f t="shared" si="34"/>
        <v>0.24803894833490067</v>
      </c>
      <c r="M53" s="53">
        <f t="shared" si="35"/>
        <v>0.15573311548359872</v>
      </c>
      <c r="O53" s="63">
        <f t="shared" si="28"/>
        <v>8.6248624921115873</v>
      </c>
      <c r="P53" s="237">
        <f t="shared" si="29"/>
        <v>7.7902505886328433</v>
      </c>
      <c r="Q53" s="53">
        <f t="shared" si="36"/>
        <v>-9.676814027378304E-2</v>
      </c>
    </row>
    <row r="54" spans="1:17" ht="20.100000000000001" customHeight="1" x14ac:dyDescent="0.25">
      <c r="A54" s="8"/>
      <c r="B54" s="3" t="s">
        <v>7</v>
      </c>
      <c r="C54" s="31">
        <v>79278.29999999993</v>
      </c>
      <c r="D54" s="141">
        <v>103511.10999999999</v>
      </c>
      <c r="E54" s="214">
        <f>C54/$C$60</f>
        <v>7.0059769652889334E-2</v>
      </c>
      <c r="F54" s="215">
        <f>D54/$D$60</f>
        <v>8.5533362347102154E-2</v>
      </c>
      <c r="G54" s="52">
        <f>(D54-C54)/C54</f>
        <v>0.30566762909901041</v>
      </c>
      <c r="I54" s="31">
        <v>67477.419000000009</v>
      </c>
      <c r="J54" s="141">
        <v>78593.272000000012</v>
      </c>
      <c r="K54" s="214">
        <f t="shared" si="33"/>
        <v>0.20966786742880969</v>
      </c>
      <c r="L54" s="215">
        <f t="shared" si="34"/>
        <v>0.22657821176300066</v>
      </c>
      <c r="M54" s="52">
        <f t="shared" si="35"/>
        <v>0.16473441285595114</v>
      </c>
      <c r="O54" s="27">
        <f t="shared" si="28"/>
        <v>8.5114613961197545</v>
      </c>
      <c r="P54" s="143">
        <f t="shared" si="29"/>
        <v>7.592737823022091</v>
      </c>
      <c r="Q54" s="52">
        <f t="shared" si="36"/>
        <v>-0.10793958056562361</v>
      </c>
    </row>
    <row r="55" spans="1:17" ht="20.100000000000001" customHeight="1" x14ac:dyDescent="0.25">
      <c r="A55" s="8"/>
      <c r="B55" s="3" t="s">
        <v>8</v>
      </c>
      <c r="C55" s="31">
        <v>6120.1099999999979</v>
      </c>
      <c r="D55" s="141">
        <v>5798.69</v>
      </c>
      <c r="E55" s="214">
        <f t="shared" si="30"/>
        <v>5.4084597784052474E-3</v>
      </c>
      <c r="F55" s="215">
        <f t="shared" si="31"/>
        <v>4.7915769902237334E-3</v>
      </c>
      <c r="G55" s="52">
        <f t="shared" si="32"/>
        <v>-5.2518663880224109E-2</v>
      </c>
      <c r="I55" s="31">
        <v>6436.1890000000003</v>
      </c>
      <c r="J55" s="141">
        <v>6643.755000000001</v>
      </c>
      <c r="K55" s="214">
        <f t="shared" si="33"/>
        <v>1.9998720194066153E-2</v>
      </c>
      <c r="L55" s="215">
        <f t="shared" si="34"/>
        <v>1.9153422283926472E-2</v>
      </c>
      <c r="M55" s="52">
        <f t="shared" si="35"/>
        <v>3.2249829829422455E-2</v>
      </c>
      <c r="O55" s="27">
        <f t="shared" si="28"/>
        <v>10.516459671476497</v>
      </c>
      <c r="P55" s="143">
        <f t="shared" si="29"/>
        <v>11.457337778015383</v>
      </c>
      <c r="Q55" s="52">
        <f t="shared" si="36"/>
        <v>8.9467191044416167E-2</v>
      </c>
    </row>
    <row r="56" spans="1:17" ht="20.100000000000001" customHeight="1" x14ac:dyDescent="0.25">
      <c r="A56" s="32"/>
      <c r="B56" s="33" t="s">
        <v>9</v>
      </c>
      <c r="C56" s="211">
        <v>914.81999999999971</v>
      </c>
      <c r="D56" s="212">
        <v>1132.5600000000006</v>
      </c>
      <c r="E56" s="218">
        <f t="shared" si="30"/>
        <v>8.0844415778159038E-4</v>
      </c>
      <c r="F56" s="219">
        <f t="shared" si="31"/>
        <v>9.358576568238335E-4</v>
      </c>
      <c r="G56" s="52">
        <f t="shared" si="32"/>
        <v>0.23801403554797773</v>
      </c>
      <c r="I56" s="211">
        <v>530.36599999999976</v>
      </c>
      <c r="J56" s="212">
        <v>800.33900000000006</v>
      </c>
      <c r="K56" s="218">
        <f t="shared" si="33"/>
        <v>1.6479691995443396E-3</v>
      </c>
      <c r="L56" s="219">
        <f t="shared" si="34"/>
        <v>2.307314287973507E-3</v>
      </c>
      <c r="M56" s="52">
        <f t="shared" si="35"/>
        <v>0.50903149900257638</v>
      </c>
      <c r="O56" s="27">
        <f t="shared" si="28"/>
        <v>5.7974902166546416</v>
      </c>
      <c r="P56" s="143">
        <f t="shared" si="29"/>
        <v>7.0666366461820971</v>
      </c>
      <c r="Q56" s="52">
        <f t="shared" si="36"/>
        <v>0.2189130782629933</v>
      </c>
    </row>
    <row r="57" spans="1:17" ht="20.100000000000001" customHeight="1" x14ac:dyDescent="0.25">
      <c r="A57" s="8" t="s">
        <v>131</v>
      </c>
      <c r="B57" s="3"/>
      <c r="C57" s="19">
        <v>1582.1999999999998</v>
      </c>
      <c r="D57" s="140">
        <v>827.44999999999948</v>
      </c>
      <c r="E57" s="214">
        <f t="shared" si="30"/>
        <v>1.398220793644687E-3</v>
      </c>
      <c r="F57" s="215">
        <f t="shared" si="31"/>
        <v>6.8373897907296748E-4</v>
      </c>
      <c r="G57" s="54">
        <f t="shared" si="32"/>
        <v>-0.47702566047275974</v>
      </c>
      <c r="I57" s="19">
        <v>1287.52</v>
      </c>
      <c r="J57" s="140">
        <v>1064.3800000000001</v>
      </c>
      <c r="K57" s="214">
        <f t="shared" si="33"/>
        <v>4.0006208991476243E-3</v>
      </c>
      <c r="L57" s="215">
        <f t="shared" si="34"/>
        <v>3.0685236903777542E-3</v>
      </c>
      <c r="M57" s="54">
        <f t="shared" si="35"/>
        <v>-0.17330992916614879</v>
      </c>
      <c r="O57" s="238">
        <f t="shared" si="28"/>
        <v>8.1375300214890665</v>
      </c>
      <c r="P57" s="239">
        <f t="shared" si="29"/>
        <v>12.86337543053962</v>
      </c>
      <c r="Q57" s="54">
        <f t="shared" si="36"/>
        <v>0.58074690926741213</v>
      </c>
    </row>
    <row r="58" spans="1:17" ht="20.100000000000001" customHeight="1" x14ac:dyDescent="0.25">
      <c r="A58" s="8" t="s">
        <v>10</v>
      </c>
      <c r="C58" s="19">
        <v>9846.2300000000196</v>
      </c>
      <c r="D58" s="140">
        <v>6923.0499999999956</v>
      </c>
      <c r="E58" s="214">
        <f>C58/$C$60</f>
        <v>8.7013042124940935E-3</v>
      </c>
      <c r="F58" s="215">
        <f>D58/$D$60</f>
        <v>5.7206588181414079E-3</v>
      </c>
      <c r="G58" s="52">
        <f t="shared" si="32"/>
        <v>-0.2968831725442142</v>
      </c>
      <c r="I58" s="19">
        <v>5258.8149999999941</v>
      </c>
      <c r="J58" s="140">
        <v>4196.4599999999991</v>
      </c>
      <c r="K58" s="214">
        <f t="shared" si="33"/>
        <v>1.6340348261581174E-2</v>
      </c>
      <c r="L58" s="215">
        <f t="shared" si="34"/>
        <v>1.2098063591689648E-2</v>
      </c>
      <c r="M58" s="52">
        <f t="shared" si="35"/>
        <v>-0.20201414196924519</v>
      </c>
      <c r="O58" s="27">
        <f t="shared" si="28"/>
        <v>5.3409426755214771</v>
      </c>
      <c r="P58" s="143">
        <f t="shared" si="29"/>
        <v>6.0615769061324158</v>
      </c>
      <c r="Q58" s="52">
        <f t="shared" si="36"/>
        <v>0.1349264117575607</v>
      </c>
    </row>
    <row r="59" spans="1:17" ht="20.100000000000001" customHeight="1" thickBot="1" x14ac:dyDescent="0.3">
      <c r="A59" s="8" t="s">
        <v>11</v>
      </c>
      <c r="B59" s="10"/>
      <c r="C59" s="21">
        <v>9051.8999999999978</v>
      </c>
      <c r="D59" s="142">
        <v>9181.3400000000038</v>
      </c>
      <c r="E59" s="220">
        <f>C59/$C$60</f>
        <v>7.999339402093502E-3</v>
      </c>
      <c r="F59" s="221">
        <f>D59/$D$60</f>
        <v>7.5867303621026116E-3</v>
      </c>
      <c r="G59" s="55">
        <f t="shared" si="32"/>
        <v>1.4299760271324916E-2</v>
      </c>
      <c r="I59" s="21">
        <v>1904.9279999999994</v>
      </c>
      <c r="J59" s="142">
        <v>1994.4</v>
      </c>
      <c r="K59" s="220">
        <f>I59/$I$60</f>
        <v>5.9190496211099508E-3</v>
      </c>
      <c r="L59" s="221">
        <f>J59/$J$60</f>
        <v>5.7496980853542837E-3</v>
      </c>
      <c r="M59" s="55">
        <f>(J59-I59)/I59</f>
        <v>4.6968704328982876E-2</v>
      </c>
      <c r="O59" s="240">
        <f t="shared" si="28"/>
        <v>2.1044509992377289</v>
      </c>
      <c r="P59" s="241">
        <f t="shared" si="29"/>
        <v>2.1722319400000427</v>
      </c>
      <c r="Q59" s="55">
        <f>(P59-O59)/O59</f>
        <v>3.2208372058491877E-2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1131580.9399999992</v>
      </c>
      <c r="D60" s="226">
        <f>D48+D49+D50+D53+D57+D58+D59</f>
        <v>1210184.0400000003</v>
      </c>
      <c r="E60" s="222">
        <f>E48+E49+E50+E53+E57+E58+E59</f>
        <v>1.0000000000000002</v>
      </c>
      <c r="F60" s="223">
        <f>F48+F49+F50+F53+F57+F58+F59</f>
        <v>1</v>
      </c>
      <c r="G60" s="55">
        <f>(D60-C60)/C60</f>
        <v>6.9463082331522014E-2</v>
      </c>
      <c r="H60" s="1"/>
      <c r="I60" s="213">
        <f>I48+I49+I50+I53+I57+I58+I59</f>
        <v>321830.04400000011</v>
      </c>
      <c r="J60" s="226">
        <f>J48+J49+J50+J53+J57+J58+J59</f>
        <v>346870.3870000001</v>
      </c>
      <c r="K60" s="222">
        <f>K48+K49+K50+K53+K57+K58+K59</f>
        <v>0.99999999999999978</v>
      </c>
      <c r="L60" s="223">
        <f>L48+L49+L50+L53+L57+L58+L59</f>
        <v>1</v>
      </c>
      <c r="M60" s="55">
        <f>(J60-I60)/I60</f>
        <v>7.7806107499397995E-2</v>
      </c>
      <c r="N60" s="1"/>
      <c r="O60" s="24">
        <f t="shared" si="28"/>
        <v>2.8440744503879705</v>
      </c>
      <c r="P60" s="242">
        <f t="shared" si="29"/>
        <v>2.8662614572243079</v>
      </c>
      <c r="Q60" s="55">
        <f>(P60-O60)/O60</f>
        <v>7.8011343315259711E-3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281B-D85F-4DCE-AC45-E54A65ECDDBC}">
  <sheetPr>
    <pageSetUpPr fitToPage="1"/>
  </sheetPr>
  <dimension ref="A1:T69"/>
  <sheetViews>
    <sheetView showGridLines="0" topLeftCell="A40" workbookViewId="0">
      <selection activeCell="I50" sqref="I50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186</v>
      </c>
    </row>
    <row r="3" spans="1:20" ht="8.25" customHeight="1" thickBot="1" x14ac:dyDescent="0.3">
      <c r="Q3" s="10"/>
    </row>
    <row r="4" spans="1:20" x14ac:dyDescent="0.25">
      <c r="A4" s="333" t="s">
        <v>3</v>
      </c>
      <c r="B4" s="316"/>
      <c r="C4" s="352" t="s">
        <v>1</v>
      </c>
      <c r="D4" s="350"/>
      <c r="E4" s="345" t="s">
        <v>104</v>
      </c>
      <c r="F4" s="345"/>
      <c r="G4" s="130" t="s">
        <v>0</v>
      </c>
      <c r="I4" s="346">
        <v>1000</v>
      </c>
      <c r="J4" s="345"/>
      <c r="K4" s="355" t="s">
        <v>104</v>
      </c>
      <c r="L4" s="356"/>
      <c r="M4" s="130" t="s">
        <v>0</v>
      </c>
      <c r="O4" s="344" t="s">
        <v>22</v>
      </c>
      <c r="P4" s="345"/>
      <c r="Q4" s="130" t="s">
        <v>0</v>
      </c>
    </row>
    <row r="5" spans="1:20" x14ac:dyDescent="0.25">
      <c r="A5" s="351"/>
      <c r="B5" s="317"/>
      <c r="C5" s="353" t="s">
        <v>65</v>
      </c>
      <c r="D5" s="343"/>
      <c r="E5" s="347" t="str">
        <f>C5</f>
        <v>ago</v>
      </c>
      <c r="F5" s="347"/>
      <c r="G5" s="131" t="s">
        <v>149</v>
      </c>
      <c r="I5" s="342" t="str">
        <f>C5</f>
        <v>ago</v>
      </c>
      <c r="J5" s="347"/>
      <c r="K5" s="348" t="str">
        <f>C5</f>
        <v>ago</v>
      </c>
      <c r="L5" s="349"/>
      <c r="M5" s="131" t="str">
        <f>G5</f>
        <v>2023 /2022</v>
      </c>
      <c r="O5" s="342" t="str">
        <f>C5</f>
        <v>ago</v>
      </c>
      <c r="P5" s="343"/>
      <c r="Q5" s="131" t="str">
        <f>G5</f>
        <v>2023 /2022</v>
      </c>
    </row>
    <row r="6" spans="1:20" ht="19.5" customHeight="1" x14ac:dyDescent="0.25">
      <c r="A6" s="351"/>
      <c r="B6" s="317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108911.81999999999</v>
      </c>
      <c r="D7" s="210">
        <f>D8+D9</f>
        <v>107406.70000000004</v>
      </c>
      <c r="E7" s="216">
        <f t="shared" ref="E7:E19" si="0">C7/$C$20</f>
        <v>0.43476781427457273</v>
      </c>
      <c r="F7" s="217">
        <f t="shared" ref="F7:F19" si="1">D7/$D$20</f>
        <v>0.40830973280494115</v>
      </c>
      <c r="G7" s="53">
        <f>(D7-C7)/C7</f>
        <v>-1.3819620313019761E-2</v>
      </c>
      <c r="I7" s="224">
        <f>I8+I9</f>
        <v>32111.015999999996</v>
      </c>
      <c r="J7" s="225">
        <f>J8+J9</f>
        <v>31718.125999999997</v>
      </c>
      <c r="K7" s="229">
        <f t="shared" ref="K7:K19" si="2">I7/$I$20</f>
        <v>0.45728029281417926</v>
      </c>
      <c r="L7" s="230">
        <f t="shared" ref="L7:L19" si="3">J7/$J$20</f>
        <v>0.46343162346182598</v>
      </c>
      <c r="M7" s="53">
        <f>(J7-I7)/I7</f>
        <v>-1.2235364960112115E-2</v>
      </c>
      <c r="O7" s="63">
        <f t="shared" ref="O7:P20" si="4">(I7/C7)*10</f>
        <v>2.9483499587097155</v>
      </c>
      <c r="P7" s="237">
        <f t="shared" si="4"/>
        <v>2.953086353085979</v>
      </c>
      <c r="Q7" s="53">
        <f>(P7-O7)/O7</f>
        <v>1.6064559643850023E-3</v>
      </c>
    </row>
    <row r="8" spans="1:20" ht="20.100000000000001" customHeight="1" x14ac:dyDescent="0.25">
      <c r="A8" s="8" t="s">
        <v>4</v>
      </c>
      <c r="C8" s="19">
        <v>49300.879999999976</v>
      </c>
      <c r="D8" s="140">
        <v>53534.910000000018</v>
      </c>
      <c r="E8" s="214">
        <f t="shared" si="0"/>
        <v>0.19680541413606886</v>
      </c>
      <c r="F8" s="215">
        <f t="shared" si="1"/>
        <v>0.20351453678249654</v>
      </c>
      <c r="G8" s="52">
        <f>(D8-C8)/C8</f>
        <v>8.5881428485658773E-2</v>
      </c>
      <c r="I8" s="19">
        <v>16946.669000000002</v>
      </c>
      <c r="J8" s="140">
        <v>18098.919999999991</v>
      </c>
      <c r="K8" s="227">
        <f t="shared" si="2"/>
        <v>0.24133081813870283</v>
      </c>
      <c r="L8" s="228">
        <f t="shared" si="3"/>
        <v>0.26444222708824938</v>
      </c>
      <c r="M8" s="52">
        <f>(J8-I8)/I8</f>
        <v>6.7992771912874977E-2</v>
      </c>
      <c r="O8" s="27">
        <f t="shared" si="4"/>
        <v>3.4373968578248522</v>
      </c>
      <c r="P8" s="143">
        <f t="shared" si="4"/>
        <v>3.380769669735129</v>
      </c>
      <c r="Q8" s="52">
        <f>(P8-O8)/O8</f>
        <v>-1.6473858105972725E-2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59610.940000000017</v>
      </c>
      <c r="D9" s="140">
        <v>53871.790000000015</v>
      </c>
      <c r="E9" s="214">
        <f t="shared" si="0"/>
        <v>0.23796240013850384</v>
      </c>
      <c r="F9" s="215">
        <f t="shared" si="1"/>
        <v>0.20479519602244459</v>
      </c>
      <c r="G9" s="52">
        <f>(D9-C9)/C9</f>
        <v>-9.6276790803835666E-2</v>
      </c>
      <c r="I9" s="19">
        <v>15164.346999999996</v>
      </c>
      <c r="J9" s="140">
        <v>13619.206000000006</v>
      </c>
      <c r="K9" s="227">
        <f t="shared" si="2"/>
        <v>0.21594947467547648</v>
      </c>
      <c r="L9" s="228">
        <f t="shared" si="3"/>
        <v>0.19898939637357654</v>
      </c>
      <c r="M9" s="52">
        <f>(J9-I9)/I9</f>
        <v>-0.10189301260383918</v>
      </c>
      <c r="O9" s="27">
        <f t="shared" si="4"/>
        <v>2.5438865751823392</v>
      </c>
      <c r="P9" s="143">
        <f t="shared" si="4"/>
        <v>2.5280774965895878</v>
      </c>
      <c r="Q9" s="52">
        <f t="shared" ref="Q9:Q20" si="5">(P9-O9)/O9</f>
        <v>-6.2145375296924262E-3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92947.170000000056</v>
      </c>
      <c r="D10" s="210">
        <f>D11+D12</f>
        <v>113178.79999999994</v>
      </c>
      <c r="E10" s="216">
        <f t="shared" si="0"/>
        <v>0.3710381292306672</v>
      </c>
      <c r="F10" s="217">
        <f t="shared" si="1"/>
        <v>0.4302525409232742</v>
      </c>
      <c r="G10" s="53">
        <f>(D10-C10)/C10</f>
        <v>0.21766805810225182</v>
      </c>
      <c r="I10" s="224">
        <f>I11+I12</f>
        <v>12270.378000000008</v>
      </c>
      <c r="J10" s="225">
        <f>J11+J12</f>
        <v>13416.167999999994</v>
      </c>
      <c r="K10" s="229">
        <f t="shared" si="2"/>
        <v>0.17473760546164804</v>
      </c>
      <c r="L10" s="230">
        <f t="shared" si="3"/>
        <v>0.19602282041746719</v>
      </c>
      <c r="M10" s="53">
        <f>(J10-I10)/I10</f>
        <v>9.3378541394567111E-2</v>
      </c>
      <c r="O10" s="63">
        <f t="shared" si="4"/>
        <v>1.3201454116354485</v>
      </c>
      <c r="P10" s="237">
        <f t="shared" si="4"/>
        <v>1.1853958515198961</v>
      </c>
      <c r="Q10" s="53">
        <f t="shared" si="5"/>
        <v>-0.10207175582924558</v>
      </c>
      <c r="T10" s="2"/>
    </row>
    <row r="11" spans="1:20" ht="20.100000000000001" customHeight="1" x14ac:dyDescent="0.25">
      <c r="A11" s="8"/>
      <c r="B11" t="s">
        <v>6</v>
      </c>
      <c r="C11" s="19">
        <v>90291.060000000056</v>
      </c>
      <c r="D11" s="140">
        <v>110821.15999999995</v>
      </c>
      <c r="E11" s="214">
        <f t="shared" si="0"/>
        <v>0.36043513738668886</v>
      </c>
      <c r="F11" s="215">
        <f t="shared" si="1"/>
        <v>0.42128990303895003</v>
      </c>
      <c r="G11" s="52">
        <f t="shared" ref="G11:G19" si="6">(D11-C11)/C11</f>
        <v>0.22737688537491837</v>
      </c>
      <c r="I11" s="8">
        <v>11624.481000000007</v>
      </c>
      <c r="J11" s="307">
        <v>12942.090999999995</v>
      </c>
      <c r="K11" s="227">
        <f t="shared" si="2"/>
        <v>0.16553964145802386</v>
      </c>
      <c r="L11" s="228">
        <f t="shared" si="3"/>
        <v>0.18909611000097185</v>
      </c>
      <c r="M11" s="52">
        <f t="shared" ref="M11:M19" si="7">(J11-I11)/I11</f>
        <v>0.11334785613224255</v>
      </c>
      <c r="O11" s="27">
        <f t="shared" si="4"/>
        <v>1.2874454015713184</v>
      </c>
      <c r="P11" s="143">
        <f t="shared" si="4"/>
        <v>1.1678357274007962</v>
      </c>
      <c r="Q11" s="52">
        <f t="shared" si="5"/>
        <v>-9.2904657568033067E-2</v>
      </c>
    </row>
    <row r="12" spans="1:20" ht="20.100000000000001" customHeight="1" x14ac:dyDescent="0.25">
      <c r="A12" s="8"/>
      <c r="B12" t="s">
        <v>39</v>
      </c>
      <c r="C12" s="19">
        <v>2656.1099999999997</v>
      </c>
      <c r="D12" s="140">
        <v>2357.64</v>
      </c>
      <c r="E12" s="218">
        <f t="shared" si="0"/>
        <v>1.0602991843978324E-2</v>
      </c>
      <c r="F12" s="219">
        <f t="shared" si="1"/>
        <v>8.9626378843241719E-3</v>
      </c>
      <c r="G12" s="52">
        <f t="shared" si="6"/>
        <v>-0.1123710990885166</v>
      </c>
      <c r="I12" s="8">
        <v>645.89699999999993</v>
      </c>
      <c r="J12" s="307">
        <v>474.077</v>
      </c>
      <c r="K12" s="231">
        <f t="shared" si="2"/>
        <v>9.1979640036241751E-3</v>
      </c>
      <c r="L12" s="232">
        <f t="shared" si="3"/>
        <v>6.9267104164953529E-3</v>
      </c>
      <c r="M12" s="52">
        <f t="shared" si="7"/>
        <v>-0.26601764677649836</v>
      </c>
      <c r="O12" s="27">
        <f t="shared" si="4"/>
        <v>2.4317404023176752</v>
      </c>
      <c r="P12" s="143">
        <f t="shared" si="4"/>
        <v>2.0108116591167442</v>
      </c>
      <c r="Q12" s="52">
        <f t="shared" si="5"/>
        <v>-0.17309772983980801</v>
      </c>
    </row>
    <row r="13" spans="1:20" ht="20.100000000000001" customHeight="1" x14ac:dyDescent="0.25">
      <c r="A13" s="23" t="s">
        <v>130</v>
      </c>
      <c r="B13" s="15"/>
      <c r="C13" s="78">
        <f>SUM(C14:C16)</f>
        <v>45180.149999999987</v>
      </c>
      <c r="D13" s="210">
        <f>SUM(D14:D16)</f>
        <v>40193.699999999997</v>
      </c>
      <c r="E13" s="216">
        <f t="shared" si="0"/>
        <v>0.18035576913596094</v>
      </c>
      <c r="F13" s="217">
        <f t="shared" si="1"/>
        <v>0.15279753411511532</v>
      </c>
      <c r="G13" s="53">
        <f t="shared" si="6"/>
        <v>-0.11036815946826187</v>
      </c>
      <c r="I13" s="224">
        <f>SUM(I14:I16)</f>
        <v>24230.656999999999</v>
      </c>
      <c r="J13" s="225">
        <f>SUM(J14:J16)</f>
        <v>22273.851999999995</v>
      </c>
      <c r="K13" s="229">
        <f t="shared" si="2"/>
        <v>0.34505921357455471</v>
      </c>
      <c r="L13" s="230">
        <f t="shared" si="3"/>
        <v>0.32544190640734694</v>
      </c>
      <c r="M13" s="53">
        <f t="shared" si="7"/>
        <v>-8.0757405793825732E-2</v>
      </c>
      <c r="O13" s="63">
        <f t="shared" si="4"/>
        <v>5.3631200870293716</v>
      </c>
      <c r="P13" s="237">
        <f t="shared" si="4"/>
        <v>5.5416276680176235</v>
      </c>
      <c r="Q13" s="53">
        <f t="shared" si="5"/>
        <v>3.3284278198425936E-2</v>
      </c>
    </row>
    <row r="14" spans="1:20" ht="20.100000000000001" customHeight="1" x14ac:dyDescent="0.25">
      <c r="A14" s="8"/>
      <c r="B14" s="3" t="s">
        <v>7</v>
      </c>
      <c r="C14" s="31">
        <v>42929.249999999985</v>
      </c>
      <c r="D14" s="141">
        <v>37765.99</v>
      </c>
      <c r="E14" s="214">
        <f t="shared" si="0"/>
        <v>0.1713703452108935</v>
      </c>
      <c r="F14" s="215">
        <f t="shared" si="1"/>
        <v>0.14356852306247256</v>
      </c>
      <c r="G14" s="52">
        <f t="shared" si="6"/>
        <v>-0.12027370615605884</v>
      </c>
      <c r="I14" s="31">
        <v>23161.687999999998</v>
      </c>
      <c r="J14" s="141">
        <v>21291.395999999997</v>
      </c>
      <c r="K14" s="227">
        <f t="shared" si="2"/>
        <v>0.32983644836123099</v>
      </c>
      <c r="L14" s="228">
        <f t="shared" si="3"/>
        <v>0.31108730112392602</v>
      </c>
      <c r="M14" s="52">
        <f t="shared" si="7"/>
        <v>-8.0749382342081524E-2</v>
      </c>
      <c r="O14" s="27">
        <f t="shared" si="4"/>
        <v>5.3953162470809541</v>
      </c>
      <c r="P14" s="143">
        <f t="shared" si="4"/>
        <v>5.6377168981933217</v>
      </c>
      <c r="Q14" s="52">
        <f t="shared" si="5"/>
        <v>4.4927978270692538E-2</v>
      </c>
      <c r="S14" s="119"/>
    </row>
    <row r="15" spans="1:20" ht="20.100000000000001" customHeight="1" x14ac:dyDescent="0.25">
      <c r="A15" s="8"/>
      <c r="B15" s="3" t="s">
        <v>8</v>
      </c>
      <c r="C15" s="31">
        <v>1853.1199999999997</v>
      </c>
      <c r="D15" s="141">
        <v>1181.6199999999997</v>
      </c>
      <c r="E15" s="214">
        <f t="shared" si="0"/>
        <v>7.3975160087169246E-3</v>
      </c>
      <c r="F15" s="215">
        <f t="shared" si="1"/>
        <v>4.4919632246123772E-3</v>
      </c>
      <c r="G15" s="52">
        <f t="shared" si="6"/>
        <v>-0.36236185460196862</v>
      </c>
      <c r="I15" s="31">
        <v>974.32799999999975</v>
      </c>
      <c r="J15" s="141">
        <v>677.88800000000015</v>
      </c>
      <c r="K15" s="227">
        <f t="shared" si="2"/>
        <v>1.3875020121974764E-2</v>
      </c>
      <c r="L15" s="228">
        <f t="shared" si="3"/>
        <v>9.9045806289214684E-3</v>
      </c>
      <c r="M15" s="52">
        <f t="shared" si="7"/>
        <v>-0.30425072460198177</v>
      </c>
      <c r="O15" s="27">
        <f t="shared" si="4"/>
        <v>5.2577706786392673</v>
      </c>
      <c r="P15" s="143">
        <f t="shared" si="4"/>
        <v>5.7369374248912539</v>
      </c>
      <c r="Q15" s="52">
        <f t="shared" si="5"/>
        <v>9.1134964900370471E-2</v>
      </c>
    </row>
    <row r="16" spans="1:20" ht="20.100000000000001" customHeight="1" x14ac:dyDescent="0.25">
      <c r="A16" s="32"/>
      <c r="B16" s="33" t="s">
        <v>9</v>
      </c>
      <c r="C16" s="211">
        <v>397.77999999999992</v>
      </c>
      <c r="D16" s="212">
        <v>1246.0899999999995</v>
      </c>
      <c r="E16" s="218">
        <f t="shared" si="0"/>
        <v>1.5879079163504889E-3</v>
      </c>
      <c r="F16" s="219">
        <f t="shared" si="1"/>
        <v>4.7370478280303625E-3</v>
      </c>
      <c r="G16" s="52">
        <f t="shared" si="6"/>
        <v>2.1326109910000492</v>
      </c>
      <c r="I16" s="211">
        <v>94.641000000000005</v>
      </c>
      <c r="J16" s="212">
        <v>304.56799999999993</v>
      </c>
      <c r="K16" s="231">
        <f t="shared" si="2"/>
        <v>1.3477450913489237E-3</v>
      </c>
      <c r="L16" s="232">
        <f t="shared" si="3"/>
        <v>4.4500246544994931E-3</v>
      </c>
      <c r="M16" s="52">
        <f t="shared" si="7"/>
        <v>2.2181401295421637</v>
      </c>
      <c r="O16" s="27">
        <f t="shared" si="4"/>
        <v>2.3792297249736043</v>
      </c>
      <c r="P16" s="143">
        <f t="shared" si="4"/>
        <v>2.4441894245198985</v>
      </c>
      <c r="Q16" s="52">
        <f t="shared" si="5"/>
        <v>2.7302827828874277E-2</v>
      </c>
    </row>
    <row r="17" spans="1:17" ht="20.100000000000001" customHeight="1" x14ac:dyDescent="0.25">
      <c r="A17" s="8" t="s">
        <v>131</v>
      </c>
      <c r="B17" s="3"/>
      <c r="C17" s="19">
        <v>357.69999999999987</v>
      </c>
      <c r="D17" s="140">
        <v>30.06</v>
      </c>
      <c r="E17" s="214">
        <f t="shared" si="0"/>
        <v>1.4279115633731455E-3</v>
      </c>
      <c r="F17" s="215">
        <f t="shared" si="1"/>
        <v>1.1427397516278338E-4</v>
      </c>
      <c r="G17" s="54">
        <f t="shared" si="6"/>
        <v>-0.91596309756779426</v>
      </c>
      <c r="I17" s="31">
        <v>138.44999999999999</v>
      </c>
      <c r="J17" s="141">
        <v>35.936999999999998</v>
      </c>
      <c r="K17" s="227">
        <f t="shared" si="2"/>
        <v>1.9716117528054272E-3</v>
      </c>
      <c r="L17" s="228">
        <f t="shared" si="3"/>
        <v>5.2507333668917386E-4</v>
      </c>
      <c r="M17" s="54">
        <f t="shared" si="7"/>
        <v>-0.74043336944745397</v>
      </c>
      <c r="O17" s="238">
        <f t="shared" si="4"/>
        <v>3.8705619233994977</v>
      </c>
      <c r="P17" s="239">
        <f t="shared" si="4"/>
        <v>11.955089820359282</v>
      </c>
      <c r="Q17" s="54">
        <f t="shared" si="5"/>
        <v>2.088722014259671</v>
      </c>
    </row>
    <row r="18" spans="1:17" ht="20.100000000000001" customHeight="1" x14ac:dyDescent="0.25">
      <c r="A18" s="8" t="s">
        <v>10</v>
      </c>
      <c r="C18" s="19">
        <v>1839.8600000000004</v>
      </c>
      <c r="D18" s="140">
        <v>836.9699999999998</v>
      </c>
      <c r="E18" s="214">
        <f t="shared" si="0"/>
        <v>7.3445830835552608E-3</v>
      </c>
      <c r="F18" s="215">
        <f t="shared" si="1"/>
        <v>3.1817661008647635E-3</v>
      </c>
      <c r="G18" s="52">
        <f t="shared" si="6"/>
        <v>-0.54509038731207826</v>
      </c>
      <c r="I18" s="19">
        <v>1167.787</v>
      </c>
      <c r="J18" s="140">
        <v>646.27299999999968</v>
      </c>
      <c r="K18" s="227">
        <f t="shared" si="2"/>
        <v>1.6629993311472677E-2</v>
      </c>
      <c r="L18" s="228">
        <f t="shared" si="3"/>
        <v>9.4426557732176404E-3</v>
      </c>
      <c r="M18" s="52">
        <f t="shared" si="7"/>
        <v>-0.44658315257833864</v>
      </c>
      <c r="O18" s="27">
        <f t="shared" si="4"/>
        <v>6.3471514136945197</v>
      </c>
      <c r="P18" s="143">
        <f t="shared" si="4"/>
        <v>7.7215790291169313</v>
      </c>
      <c r="Q18" s="52">
        <f t="shared" si="5"/>
        <v>0.21654243389514341</v>
      </c>
    </row>
    <row r="19" spans="1:17" ht="20.100000000000001" customHeight="1" thickBot="1" x14ac:dyDescent="0.3">
      <c r="A19" s="8" t="s">
        <v>11</v>
      </c>
      <c r="B19" s="10"/>
      <c r="C19" s="21">
        <v>1269.01</v>
      </c>
      <c r="D19" s="142">
        <v>1405.7899999999993</v>
      </c>
      <c r="E19" s="220">
        <f t="shared" si="0"/>
        <v>5.0657927118707181E-3</v>
      </c>
      <c r="F19" s="221">
        <f t="shared" si="1"/>
        <v>5.3441520806416891E-3</v>
      </c>
      <c r="G19" s="55">
        <f t="shared" si="6"/>
        <v>0.10778480863034909</v>
      </c>
      <c r="I19" s="21">
        <v>303.44800000000004</v>
      </c>
      <c r="J19" s="142">
        <v>351.51199999999989</v>
      </c>
      <c r="K19" s="233">
        <f t="shared" si="2"/>
        <v>4.3212830853398441E-3</v>
      </c>
      <c r="L19" s="234">
        <f t="shared" si="3"/>
        <v>5.1359206034528437E-3</v>
      </c>
      <c r="M19" s="55">
        <f t="shared" si="7"/>
        <v>0.1583928712662461</v>
      </c>
      <c r="O19" s="240">
        <f t="shared" si="4"/>
        <v>2.3912183513132286</v>
      </c>
      <c r="P19" s="241">
        <f t="shared" si="4"/>
        <v>2.500458816750724</v>
      </c>
      <c r="Q19" s="55">
        <f t="shared" si="5"/>
        <v>4.5684019352520394E-2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250505.71000000005</v>
      </c>
      <c r="D20" s="145">
        <f>D8+D9+D10+D13+D17+D18+D19</f>
        <v>263052.02</v>
      </c>
      <c r="E20" s="222">
        <f>E8+E9+E10+E13+E17+E18+E19</f>
        <v>0.99999999999999989</v>
      </c>
      <c r="F20" s="223">
        <f>F8+F9+F10+F13+F17+F18+F19</f>
        <v>0.99999999999999978</v>
      </c>
      <c r="G20" s="55">
        <f>(D20-C20)/C20</f>
        <v>5.0083928226625919E-2</v>
      </c>
      <c r="H20" s="1"/>
      <c r="I20" s="213">
        <f>I8+I9+I10+I13+I17+I18+I19</f>
        <v>70221.736000000004</v>
      </c>
      <c r="J20" s="226">
        <f>J8+J9+J10+J13+J17+J18+J19</f>
        <v>68441.868000000002</v>
      </c>
      <c r="K20" s="235">
        <f>K8+K9+K10+K13+K17+K18+K19</f>
        <v>1</v>
      </c>
      <c r="L20" s="236">
        <f>L8+L9+L10+L13+L17+L18+L19</f>
        <v>0.99999999999999967</v>
      </c>
      <c r="M20" s="55">
        <f>(J20-I20)/I20</f>
        <v>-2.5346397018723692E-2</v>
      </c>
      <c r="N20" s="1"/>
      <c r="O20" s="24">
        <f t="shared" si="4"/>
        <v>2.8031990169006522</v>
      </c>
      <c r="P20" s="242">
        <f t="shared" si="4"/>
        <v>2.6018377657772787</v>
      </c>
      <c r="Q20" s="55">
        <f t="shared" si="5"/>
        <v>-7.1832663292671947E-2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3" t="s">
        <v>2</v>
      </c>
      <c r="B24" s="316"/>
      <c r="C24" s="352" t="s">
        <v>1</v>
      </c>
      <c r="D24" s="350"/>
      <c r="E24" s="345" t="s">
        <v>105</v>
      </c>
      <c r="F24" s="345"/>
      <c r="G24" s="130" t="s">
        <v>0</v>
      </c>
      <c r="I24" s="346">
        <v>1000</v>
      </c>
      <c r="J24" s="350"/>
      <c r="K24" s="345" t="s">
        <v>105</v>
      </c>
      <c r="L24" s="345"/>
      <c r="M24" s="130" t="s">
        <v>0</v>
      </c>
      <c r="O24" s="344" t="s">
        <v>22</v>
      </c>
      <c r="P24" s="345"/>
      <c r="Q24" s="130" t="s">
        <v>0</v>
      </c>
    </row>
    <row r="25" spans="1:17" ht="15" customHeight="1" x14ac:dyDescent="0.25">
      <c r="A25" s="351"/>
      <c r="B25" s="317"/>
      <c r="C25" s="353" t="str">
        <f>C5</f>
        <v>ago</v>
      </c>
      <c r="D25" s="343"/>
      <c r="E25" s="347" t="str">
        <f>C5</f>
        <v>ago</v>
      </c>
      <c r="F25" s="347"/>
      <c r="G25" s="131" t="str">
        <f>G5</f>
        <v>2023 /2022</v>
      </c>
      <c r="I25" s="342" t="str">
        <f>C5</f>
        <v>ago</v>
      </c>
      <c r="J25" s="343"/>
      <c r="K25" s="354" t="str">
        <f>C5</f>
        <v>ago</v>
      </c>
      <c r="L25" s="349"/>
      <c r="M25" s="131" t="str">
        <f>G5</f>
        <v>2023 /2022</v>
      </c>
      <c r="O25" s="342" t="str">
        <f>C5</f>
        <v>ago</v>
      </c>
      <c r="P25" s="343"/>
      <c r="Q25" s="131" t="str">
        <f>G5</f>
        <v>2023 /2022</v>
      </c>
    </row>
    <row r="26" spans="1:17" ht="19.5" customHeight="1" x14ac:dyDescent="0.25">
      <c r="A26" s="351"/>
      <c r="B26" s="317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41718.939999999995</v>
      </c>
      <c r="D27" s="210">
        <f>D28+D29</f>
        <v>40906.86</v>
      </c>
      <c r="E27" s="216">
        <f>C27/$C$40</f>
        <v>0.38652974469209922</v>
      </c>
      <c r="F27" s="217">
        <f>D27/$D$40</f>
        <v>0.41160490945204353</v>
      </c>
      <c r="G27" s="53">
        <f>(D27-C27)/C27</f>
        <v>-1.9465499363118876E-2</v>
      </c>
      <c r="I27" s="78">
        <f>I28+I29</f>
        <v>10713.915999999997</v>
      </c>
      <c r="J27" s="210">
        <f>J28+J29</f>
        <v>10383.009999999998</v>
      </c>
      <c r="K27" s="216">
        <f>I27/$I$40</f>
        <v>0.36988279760496068</v>
      </c>
      <c r="L27" s="217">
        <f>J27/$J$40</f>
        <v>0.37262180186781563</v>
      </c>
      <c r="M27" s="53">
        <f>(J27-I27)/I27</f>
        <v>-3.0885625759992808E-2</v>
      </c>
      <c r="O27" s="63">
        <f t="shared" ref="O27:P40" si="8">(I27/C27)*10</f>
        <v>2.5681179819046211</v>
      </c>
      <c r="P27" s="237">
        <f t="shared" si="8"/>
        <v>2.5382075280283054</v>
      </c>
      <c r="Q27" s="53">
        <f>(P27-O27)/O27</f>
        <v>-1.1646837912848899E-2</v>
      </c>
    </row>
    <row r="28" spans="1:17" ht="20.100000000000001" customHeight="1" x14ac:dyDescent="0.25">
      <c r="A28" s="8" t="s">
        <v>4</v>
      </c>
      <c r="C28" s="19">
        <v>22068.789999999997</v>
      </c>
      <c r="D28" s="140">
        <v>20749.16</v>
      </c>
      <c r="E28" s="214">
        <f>C28/$C$40</f>
        <v>0.20446933130044898</v>
      </c>
      <c r="F28" s="215">
        <f>D28/$D$40</f>
        <v>0.20877809059424174</v>
      </c>
      <c r="G28" s="52">
        <f>(D28-C28)/C28</f>
        <v>-5.9796209941732084E-2</v>
      </c>
      <c r="I28" s="19">
        <v>5962.5059999999994</v>
      </c>
      <c r="J28" s="140">
        <v>5663.9990000000025</v>
      </c>
      <c r="K28" s="214">
        <f>I28/$I$40</f>
        <v>0.20584708709834612</v>
      </c>
      <c r="L28" s="215">
        <f>J28/$J$40</f>
        <v>0.20326759900621372</v>
      </c>
      <c r="M28" s="52">
        <f>(J28-I28)/I28</f>
        <v>-5.0064016707068622E-2</v>
      </c>
      <c r="O28" s="27">
        <f t="shared" si="8"/>
        <v>2.7017820188601189</v>
      </c>
      <c r="P28" s="143">
        <f t="shared" si="8"/>
        <v>2.7297485777737522</v>
      </c>
      <c r="Q28" s="52">
        <f>(P28-O28)/O28</f>
        <v>1.0351152949575256E-2</v>
      </c>
    </row>
    <row r="29" spans="1:17" ht="20.100000000000001" customHeight="1" x14ac:dyDescent="0.25">
      <c r="A29" s="8" t="s">
        <v>5</v>
      </c>
      <c r="C29" s="19">
        <v>19650.149999999998</v>
      </c>
      <c r="D29" s="140">
        <v>20157.7</v>
      </c>
      <c r="E29" s="214">
        <f>C29/$C$40</f>
        <v>0.18206041339165027</v>
      </c>
      <c r="F29" s="215">
        <f>D29/$D$40</f>
        <v>0.20282681885780179</v>
      </c>
      <c r="G29" s="52">
        <f t="shared" ref="G29:G40" si="9">(D29-C29)/C29</f>
        <v>2.5829319369063491E-2</v>
      </c>
      <c r="I29" s="19">
        <v>4751.4099999999989</v>
      </c>
      <c r="J29" s="140">
        <v>4719.010999999995</v>
      </c>
      <c r="K29" s="214">
        <f t="shared" ref="K29:K39" si="10">I29/$I$40</f>
        <v>0.16403571050661461</v>
      </c>
      <c r="L29" s="215">
        <f t="shared" ref="L29:L39" si="11">J29/$J$40</f>
        <v>0.16935420286160188</v>
      </c>
      <c r="M29" s="52">
        <f t="shared" ref="M29:M40" si="12">(J29-I29)/I29</f>
        <v>-6.8188179929755564E-3</v>
      </c>
      <c r="O29" s="27">
        <f t="shared" si="8"/>
        <v>2.4180018982043392</v>
      </c>
      <c r="P29" s="143">
        <f t="shared" si="8"/>
        <v>2.3410463495339222</v>
      </c>
      <c r="Q29" s="52">
        <f t="shared" ref="Q29:Q38" si="13">(P29-O29)/O29</f>
        <v>-3.18260910909813E-2</v>
      </c>
    </row>
    <row r="30" spans="1:17" ht="20.100000000000001" customHeight="1" x14ac:dyDescent="0.25">
      <c r="A30" s="23" t="s">
        <v>38</v>
      </c>
      <c r="B30" s="15"/>
      <c r="C30" s="78">
        <f>C31+C32</f>
        <v>31512.510000000009</v>
      </c>
      <c r="D30" s="210">
        <f>D31+D32</f>
        <v>26696.36</v>
      </c>
      <c r="E30" s="216">
        <f>C30/$C$40</f>
        <v>0.29196624949980104</v>
      </c>
      <c r="F30" s="217">
        <f>D30/$D$40</f>
        <v>0.26861882922568875</v>
      </c>
      <c r="G30" s="53">
        <f>(D30-C30)/C30</f>
        <v>-0.15283295427752366</v>
      </c>
      <c r="I30" s="78">
        <f>I31+I32</f>
        <v>3816.4600000000005</v>
      </c>
      <c r="J30" s="210">
        <f>J31+J32</f>
        <v>3647.6749999999993</v>
      </c>
      <c r="K30" s="216">
        <f t="shared" si="10"/>
        <v>0.13175788402181135</v>
      </c>
      <c r="L30" s="217">
        <f t="shared" si="11"/>
        <v>0.1309064742428433</v>
      </c>
      <c r="M30" s="53">
        <f t="shared" si="12"/>
        <v>-4.4225538850138926E-2</v>
      </c>
      <c r="O30" s="63">
        <f t="shared" si="8"/>
        <v>1.2110936259917091</v>
      </c>
      <c r="P30" s="237">
        <f t="shared" si="8"/>
        <v>1.3663566868292154</v>
      </c>
      <c r="Q30" s="53">
        <f t="shared" si="13"/>
        <v>0.12820070843851439</v>
      </c>
    </row>
    <row r="31" spans="1:17" ht="20.100000000000001" customHeight="1" x14ac:dyDescent="0.25">
      <c r="A31" s="8"/>
      <c r="B31" t="s">
        <v>6</v>
      </c>
      <c r="C31" s="31">
        <v>30676.150000000009</v>
      </c>
      <c r="D31" s="141">
        <v>25912.670000000002</v>
      </c>
      <c r="E31" s="214">
        <f t="shared" ref="E31:E38" si="14">C31/$C$40</f>
        <v>0.28421729860913397</v>
      </c>
      <c r="F31" s="215">
        <f t="shared" ref="F31:F38" si="15">D31/$D$40</f>
        <v>0.26073333883389449</v>
      </c>
      <c r="G31" s="52">
        <f>(D31-C31)/C31</f>
        <v>-0.15528285003170234</v>
      </c>
      <c r="I31" s="31">
        <v>3590.5040000000004</v>
      </c>
      <c r="J31" s="141">
        <v>3477.3429999999994</v>
      </c>
      <c r="K31" s="214">
        <f>I31/$I$40</f>
        <v>0.12395707268302293</v>
      </c>
      <c r="L31" s="215">
        <f>J31/$J$40</f>
        <v>0.12479365948529719</v>
      </c>
      <c r="M31" s="52">
        <f>(J31-I31)/I31</f>
        <v>-3.1516745281442646E-2</v>
      </c>
      <c r="O31" s="27">
        <f t="shared" si="8"/>
        <v>1.1704545713852617</v>
      </c>
      <c r="P31" s="143">
        <f t="shared" si="8"/>
        <v>1.3419470089342391</v>
      </c>
      <c r="Q31" s="52">
        <f t="shared" si="13"/>
        <v>0.1465178074754426</v>
      </c>
    </row>
    <row r="32" spans="1:17" ht="20.100000000000001" customHeight="1" x14ac:dyDescent="0.25">
      <c r="A32" s="8"/>
      <c r="B32" t="s">
        <v>39</v>
      </c>
      <c r="C32" s="31">
        <v>836.36</v>
      </c>
      <c r="D32" s="141">
        <v>783.68999999999994</v>
      </c>
      <c r="E32" s="218">
        <f t="shared" si="14"/>
        <v>7.7489508906670246E-3</v>
      </c>
      <c r="F32" s="219">
        <f t="shared" si="15"/>
        <v>7.8854903917942362E-3</v>
      </c>
      <c r="G32" s="52">
        <f>(D32-C32)/C32</f>
        <v>-6.297527380553837E-2</v>
      </c>
      <c r="I32" s="31">
        <v>225.95599999999999</v>
      </c>
      <c r="J32" s="141">
        <v>170.33200000000005</v>
      </c>
      <c r="K32" s="218">
        <f>I32/$I$40</f>
        <v>7.8008113387884048E-3</v>
      </c>
      <c r="L32" s="219">
        <f>J32/$J$40</f>
        <v>6.1128147575461068E-3</v>
      </c>
      <c r="M32" s="52">
        <f>(J32-I32)/I32</f>
        <v>-0.24617182106250748</v>
      </c>
      <c r="O32" s="27">
        <f t="shared" si="8"/>
        <v>2.7016595724329235</v>
      </c>
      <c r="P32" s="143">
        <f t="shared" si="8"/>
        <v>2.1734614452143077</v>
      </c>
      <c r="Q32" s="52">
        <f t="shared" si="13"/>
        <v>-0.19550876528198477</v>
      </c>
    </row>
    <row r="33" spans="1:17" ht="20.100000000000001" customHeight="1" x14ac:dyDescent="0.25">
      <c r="A33" s="23" t="s">
        <v>130</v>
      </c>
      <c r="B33" s="15"/>
      <c r="C33" s="78">
        <f>SUM(C34:C36)</f>
        <v>33047.589999999997</v>
      </c>
      <c r="D33" s="210">
        <f>SUM(D34:D36)</f>
        <v>30520.36</v>
      </c>
      <c r="E33" s="216">
        <f t="shared" si="14"/>
        <v>0.30618890425761469</v>
      </c>
      <c r="F33" s="217">
        <f t="shared" si="15"/>
        <v>0.30709592509040712</v>
      </c>
      <c r="G33" s="53">
        <f t="shared" si="9"/>
        <v>-7.6472444738027681E-2</v>
      </c>
      <c r="I33" s="78">
        <f>SUM(I34:I36)</f>
        <v>13841.669000000002</v>
      </c>
      <c r="J33" s="210">
        <f>SUM(J34:J36)</f>
        <v>13328.047999999999</v>
      </c>
      <c r="K33" s="216">
        <f t="shared" si="10"/>
        <v>0.47786404646460368</v>
      </c>
      <c r="L33" s="217">
        <f t="shared" si="11"/>
        <v>0.47831228720195174</v>
      </c>
      <c r="M33" s="53">
        <f t="shared" si="12"/>
        <v>-3.7106869121057783E-2</v>
      </c>
      <c r="O33" s="63">
        <f t="shared" si="8"/>
        <v>4.1884049638717986</v>
      </c>
      <c r="P33" s="237">
        <f t="shared" si="8"/>
        <v>4.366936694062586</v>
      </c>
      <c r="Q33" s="53">
        <f t="shared" si="13"/>
        <v>4.262523125885876E-2</v>
      </c>
    </row>
    <row r="34" spans="1:17" ht="20.100000000000001" customHeight="1" x14ac:dyDescent="0.25">
      <c r="A34" s="8"/>
      <c r="B34" s="3" t="s">
        <v>7</v>
      </c>
      <c r="C34" s="31">
        <v>31478.57</v>
      </c>
      <c r="D34" s="141">
        <v>28664.560000000001</v>
      </c>
      <c r="E34" s="214">
        <f t="shared" si="14"/>
        <v>0.29165179233634353</v>
      </c>
      <c r="F34" s="215">
        <f t="shared" si="15"/>
        <v>0.28842286167363296</v>
      </c>
      <c r="G34" s="52">
        <f t="shared" si="9"/>
        <v>-8.9394467410686018E-2</v>
      </c>
      <c r="I34" s="31">
        <v>13248.073000000002</v>
      </c>
      <c r="J34" s="141">
        <v>12865.648999999998</v>
      </c>
      <c r="K34" s="214">
        <f t="shared" si="10"/>
        <v>0.4573709840654665</v>
      </c>
      <c r="L34" s="215">
        <f t="shared" si="11"/>
        <v>0.46171787493018501</v>
      </c>
      <c r="M34" s="52">
        <f t="shared" si="12"/>
        <v>-2.8866386832258884E-2</v>
      </c>
      <c r="O34" s="27">
        <f t="shared" si="8"/>
        <v>4.2086006448196347</v>
      </c>
      <c r="P34" s="143">
        <f t="shared" si="8"/>
        <v>4.4883469343328475</v>
      </c>
      <c r="Q34" s="52">
        <f t="shared" si="13"/>
        <v>6.6470143670569554E-2</v>
      </c>
    </row>
    <row r="35" spans="1:17" ht="20.100000000000001" customHeight="1" x14ac:dyDescent="0.25">
      <c r="A35" s="8"/>
      <c r="B35" s="3" t="s">
        <v>8</v>
      </c>
      <c r="C35" s="31">
        <v>1233.3500000000001</v>
      </c>
      <c r="D35" s="141">
        <v>781.32999999999993</v>
      </c>
      <c r="E35" s="214">
        <f t="shared" si="14"/>
        <v>1.142709907337053E-2</v>
      </c>
      <c r="F35" s="215">
        <f t="shared" si="15"/>
        <v>7.8617440669404882E-3</v>
      </c>
      <c r="G35" s="52">
        <f t="shared" si="9"/>
        <v>-0.36649775003040513</v>
      </c>
      <c r="I35" s="31">
        <v>540.90899999999999</v>
      </c>
      <c r="J35" s="141">
        <v>304.29000000000002</v>
      </c>
      <c r="K35" s="214">
        <f t="shared" si="10"/>
        <v>1.8674118237412142E-2</v>
      </c>
      <c r="L35" s="215">
        <f t="shared" si="11"/>
        <v>1.0920252228434495E-2</v>
      </c>
      <c r="M35" s="52">
        <f t="shared" si="12"/>
        <v>-0.43744696427680069</v>
      </c>
      <c r="O35" s="27">
        <f t="shared" si="8"/>
        <v>4.3856893825759107</v>
      </c>
      <c r="P35" s="143">
        <f t="shared" si="8"/>
        <v>3.8945132018481314</v>
      </c>
      <c r="Q35" s="52">
        <f t="shared" si="13"/>
        <v>-0.11199520483123901</v>
      </c>
    </row>
    <row r="36" spans="1:17" ht="20.100000000000001" customHeight="1" x14ac:dyDescent="0.25">
      <c r="A36" s="32"/>
      <c r="B36" s="33" t="s">
        <v>9</v>
      </c>
      <c r="C36" s="211">
        <v>335.6699999999999</v>
      </c>
      <c r="D36" s="212">
        <v>1074.4699999999996</v>
      </c>
      <c r="E36" s="218">
        <f t="shared" si="14"/>
        <v>3.1100128479006638E-3</v>
      </c>
      <c r="F36" s="219">
        <f t="shared" si="15"/>
        <v>1.0811319349833672E-2</v>
      </c>
      <c r="G36" s="52">
        <f t="shared" si="9"/>
        <v>2.2009711919444692</v>
      </c>
      <c r="I36" s="211">
        <v>52.686999999999998</v>
      </c>
      <c r="J36" s="212">
        <v>158.10899999999998</v>
      </c>
      <c r="K36" s="218">
        <f t="shared" si="10"/>
        <v>1.8189441617250471E-3</v>
      </c>
      <c r="L36" s="219">
        <f t="shared" si="11"/>
        <v>5.6741600433321809E-3</v>
      </c>
      <c r="M36" s="52">
        <f t="shared" si="12"/>
        <v>2.0009110406741697</v>
      </c>
      <c r="O36" s="27">
        <f t="shared" si="8"/>
        <v>1.5696070545476215</v>
      </c>
      <c r="P36" s="143">
        <f t="shared" si="8"/>
        <v>1.471506882462982</v>
      </c>
      <c r="Q36" s="52">
        <f t="shared" si="13"/>
        <v>-6.2499828731282736E-2</v>
      </c>
    </row>
    <row r="37" spans="1:17" ht="20.100000000000001" customHeight="1" x14ac:dyDescent="0.25">
      <c r="A37" s="8" t="s">
        <v>131</v>
      </c>
      <c r="B37" s="3"/>
      <c r="C37" s="19">
        <v>250.3</v>
      </c>
      <c r="D37" s="140">
        <v>0.09</v>
      </c>
      <c r="E37" s="214">
        <f t="shared" si="14"/>
        <v>2.3190520923214359E-3</v>
      </c>
      <c r="F37" s="215">
        <f t="shared" si="15"/>
        <v>9.055801851005899E-7</v>
      </c>
      <c r="G37" s="54">
        <f>(D37-C37)/C37</f>
        <v>-0.99964043148222137</v>
      </c>
      <c r="I37" s="19">
        <v>57.339000000000006</v>
      </c>
      <c r="J37" s="140">
        <v>2.1000000000000001E-2</v>
      </c>
      <c r="K37" s="214">
        <f>I37/$I$40</f>
        <v>1.9795478825735471E-3</v>
      </c>
      <c r="L37" s="215">
        <f>J37/$J$40</f>
        <v>7.5364059547512043E-7</v>
      </c>
      <c r="M37" s="54">
        <f>(J37-I37)/I37</f>
        <v>-0.99963375712865588</v>
      </c>
      <c r="O37" s="238">
        <f t="shared" si="8"/>
        <v>2.2908110267678787</v>
      </c>
      <c r="P37" s="239">
        <f t="shared" si="8"/>
        <v>2.3333333333333335</v>
      </c>
      <c r="Q37" s="54">
        <f t="shared" si="13"/>
        <v>1.8562118860345179E-2</v>
      </c>
    </row>
    <row r="38" spans="1:17" ht="20.100000000000001" customHeight="1" x14ac:dyDescent="0.25">
      <c r="A38" s="8" t="s">
        <v>10</v>
      </c>
      <c r="C38" s="19">
        <v>461.26000000000005</v>
      </c>
      <c r="D38" s="140">
        <v>260.09000000000003</v>
      </c>
      <c r="E38" s="214">
        <f t="shared" si="14"/>
        <v>4.2736155337762113E-3</v>
      </c>
      <c r="F38" s="215">
        <f t="shared" si="15"/>
        <v>2.6170261149201387E-3</v>
      </c>
      <c r="G38" s="52">
        <f t="shared" si="9"/>
        <v>-0.43613146598447727</v>
      </c>
      <c r="I38" s="19">
        <v>303.06799999999993</v>
      </c>
      <c r="J38" s="140">
        <v>252.005</v>
      </c>
      <c r="K38" s="214">
        <f t="shared" si="10"/>
        <v>1.0462994082139548E-2</v>
      </c>
      <c r="L38" s="215">
        <f t="shared" si="11"/>
        <v>9.0438665839384629E-3</v>
      </c>
      <c r="M38" s="52">
        <f t="shared" si="12"/>
        <v>-0.16848694022463587</v>
      </c>
      <c r="O38" s="27">
        <f t="shared" si="8"/>
        <v>6.5704374972900297</v>
      </c>
      <c r="P38" s="143">
        <f t="shared" si="8"/>
        <v>9.6891460648237135</v>
      </c>
      <c r="Q38" s="52">
        <f t="shared" si="13"/>
        <v>0.47465767215957722</v>
      </c>
    </row>
    <row r="39" spans="1:17" ht="20.100000000000001" customHeight="1" thickBot="1" x14ac:dyDescent="0.3">
      <c r="A39" s="8" t="s">
        <v>11</v>
      </c>
      <c r="B39" s="10"/>
      <c r="C39" s="21">
        <v>941.43000000000018</v>
      </c>
      <c r="D39" s="142">
        <v>1000.0399999999998</v>
      </c>
      <c r="E39" s="220">
        <f>C39/$C$40</f>
        <v>8.7224339243874155E-3</v>
      </c>
      <c r="F39" s="221">
        <f>D39/$D$40</f>
        <v>1.0062404536755488E-2</v>
      </c>
      <c r="G39" s="55">
        <f t="shared" si="9"/>
        <v>6.2256354694453821E-2</v>
      </c>
      <c r="I39" s="21">
        <v>233.25300000000004</v>
      </c>
      <c r="J39" s="142">
        <v>253.98199999999997</v>
      </c>
      <c r="K39" s="220">
        <f t="shared" si="10"/>
        <v>8.052729943911258E-3</v>
      </c>
      <c r="L39" s="221">
        <f t="shared" si="11"/>
        <v>9.1148164628553335E-3</v>
      </c>
      <c r="M39" s="55">
        <f t="shared" si="12"/>
        <v>8.8869167813489747E-2</v>
      </c>
      <c r="O39" s="240">
        <f t="shared" si="8"/>
        <v>2.4776457091870876</v>
      </c>
      <c r="P39" s="241">
        <f t="shared" si="8"/>
        <v>2.5397184112635496</v>
      </c>
      <c r="Q39" s="55">
        <f>(P39-O39)/O39</f>
        <v>2.5053098530712834E-2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107932.03</v>
      </c>
      <c r="D40" s="226">
        <f>D28+D29+D30+D33+D37+D38+D39</f>
        <v>99383.799999999988</v>
      </c>
      <c r="E40" s="222">
        <f>C40/$C$40</f>
        <v>1</v>
      </c>
      <c r="F40" s="223">
        <f>D40/$D$40</f>
        <v>1</v>
      </c>
      <c r="G40" s="55">
        <f t="shared" si="9"/>
        <v>-7.9200122521553715E-2</v>
      </c>
      <c r="H40" s="1"/>
      <c r="I40" s="213">
        <f>I28+I29+I30+I33+I37+I38+I39</f>
        <v>28965.704999999998</v>
      </c>
      <c r="J40" s="226">
        <f>J28+J29+J30+J33+J37+J38+J39</f>
        <v>27864.740999999998</v>
      </c>
      <c r="K40" s="222">
        <f>K28+K29+K30+K33+K37+K38+K39</f>
        <v>1.0000000000000002</v>
      </c>
      <c r="L40" s="223">
        <f>L28+L29+L30+L33+L37+L38+L39</f>
        <v>0.99999999999999978</v>
      </c>
      <c r="M40" s="55">
        <f t="shared" si="12"/>
        <v>-3.8009225047344782E-2</v>
      </c>
      <c r="N40" s="1"/>
      <c r="O40" s="24">
        <f t="shared" si="8"/>
        <v>2.6836987129770469</v>
      </c>
      <c r="P40" s="242">
        <f t="shared" si="8"/>
        <v>2.8037508125066664</v>
      </c>
      <c r="Q40" s="55">
        <f>(P40-O40)/O40</f>
        <v>4.4733821628004135E-2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3" t="s">
        <v>15</v>
      </c>
      <c r="B44" s="316"/>
      <c r="C44" s="352" t="s">
        <v>1</v>
      </c>
      <c r="D44" s="350"/>
      <c r="E44" s="345" t="s">
        <v>105</v>
      </c>
      <c r="F44" s="345"/>
      <c r="G44" s="130" t="s">
        <v>0</v>
      </c>
      <c r="I44" s="346">
        <v>1000</v>
      </c>
      <c r="J44" s="350"/>
      <c r="K44" s="345" t="s">
        <v>105</v>
      </c>
      <c r="L44" s="345"/>
      <c r="M44" s="130" t="s">
        <v>0</v>
      </c>
      <c r="O44" s="344" t="s">
        <v>22</v>
      </c>
      <c r="P44" s="345"/>
      <c r="Q44" s="130" t="s">
        <v>0</v>
      </c>
    </row>
    <row r="45" spans="1:17" ht="15" customHeight="1" x14ac:dyDescent="0.25">
      <c r="A45" s="351"/>
      <c r="B45" s="317"/>
      <c r="C45" s="353" t="str">
        <f>C5</f>
        <v>ago</v>
      </c>
      <c r="D45" s="343"/>
      <c r="E45" s="347" t="str">
        <f>C25</f>
        <v>ago</v>
      </c>
      <c r="F45" s="347"/>
      <c r="G45" s="131" t="str">
        <f>G25</f>
        <v>2023 /2022</v>
      </c>
      <c r="I45" s="342" t="str">
        <f>C5</f>
        <v>ago</v>
      </c>
      <c r="J45" s="343"/>
      <c r="K45" s="354" t="str">
        <f>C25</f>
        <v>ago</v>
      </c>
      <c r="L45" s="349"/>
      <c r="M45" s="131" t="str">
        <f>G45</f>
        <v>2023 /2022</v>
      </c>
      <c r="O45" s="342" t="str">
        <f>C5</f>
        <v>ago</v>
      </c>
      <c r="P45" s="343"/>
      <c r="Q45" s="131" t="str">
        <f>Q25</f>
        <v>2023 /2022</v>
      </c>
    </row>
    <row r="46" spans="1:17" ht="15.75" customHeight="1" x14ac:dyDescent="0.25">
      <c r="A46" s="351"/>
      <c r="B46" s="317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67192.88</v>
      </c>
      <c r="D47" s="210">
        <f>D48+D49</f>
        <v>66499.839999999982</v>
      </c>
      <c r="E47" s="216">
        <f>C47/$C$60</f>
        <v>0.47128530314992217</v>
      </c>
      <c r="F47" s="217">
        <f>D47/$D$60</f>
        <v>0.40630881181453549</v>
      </c>
      <c r="G47" s="53">
        <f>(D47-C47)/C47</f>
        <v>-1.0314188050877157E-2</v>
      </c>
      <c r="H47"/>
      <c r="I47" s="78">
        <f>I48+I49</f>
        <v>21397.1</v>
      </c>
      <c r="J47" s="210">
        <f>J48+J49</f>
        <v>21335.115999999995</v>
      </c>
      <c r="K47" s="216">
        <f>I47/$I$60</f>
        <v>0.51864174719085321</v>
      </c>
      <c r="L47" s="217">
        <f>J47/$J$60</f>
        <v>0.52579168554737743</v>
      </c>
      <c r="M47" s="53">
        <f>(J47-I47)/I47</f>
        <v>-2.8968411607182289E-3</v>
      </c>
      <c r="N47"/>
      <c r="O47" s="63">
        <f t="shared" ref="O47:P60" si="16">(I47/C47)*10</f>
        <v>3.1844296598091937</v>
      </c>
      <c r="P47" s="237">
        <f t="shared" si="16"/>
        <v>3.2082958395087866</v>
      </c>
      <c r="Q47" s="53">
        <f>(P47-O47)/O47</f>
        <v>7.4946481000377797E-3</v>
      </c>
    </row>
    <row r="48" spans="1:17" ht="20.100000000000001" customHeight="1" x14ac:dyDescent="0.25">
      <c r="A48" s="8" t="s">
        <v>4</v>
      </c>
      <c r="C48" s="19">
        <v>27232.090000000011</v>
      </c>
      <c r="D48" s="140">
        <v>32785.75</v>
      </c>
      <c r="E48" s="214">
        <f>C48/$C$60</f>
        <v>0.19100362703691176</v>
      </c>
      <c r="F48" s="215">
        <f>D48/$D$60</f>
        <v>0.20031836357724184</v>
      </c>
      <c r="G48" s="52">
        <f>(D48-C48)/C48</f>
        <v>0.20393807452898352</v>
      </c>
      <c r="I48" s="19">
        <v>10984.163</v>
      </c>
      <c r="J48" s="140">
        <v>12434.920999999993</v>
      </c>
      <c r="K48" s="214">
        <f>I48/$I$60</f>
        <v>0.26624381293488952</v>
      </c>
      <c r="L48" s="215">
        <f>J48/$J$60</f>
        <v>0.30645148928360538</v>
      </c>
      <c r="M48" s="52">
        <f>(J48-I48)/I48</f>
        <v>0.1320772461224394</v>
      </c>
      <c r="O48" s="27">
        <f t="shared" si="16"/>
        <v>4.0335365372250145</v>
      </c>
      <c r="P48" s="143">
        <f t="shared" si="16"/>
        <v>3.7927822300847147</v>
      </c>
      <c r="Q48" s="52">
        <f>(P48-O48)/O48</f>
        <v>-5.9688143374531946E-2</v>
      </c>
    </row>
    <row r="49" spans="1:17" ht="20.100000000000001" customHeight="1" x14ac:dyDescent="0.25">
      <c r="A49" s="8" t="s">
        <v>5</v>
      </c>
      <c r="C49" s="19">
        <v>39960.79</v>
      </c>
      <c r="D49" s="140">
        <v>33714.089999999982</v>
      </c>
      <c r="E49" s="214">
        <f>C49/$C$60</f>
        <v>0.28028167611301047</v>
      </c>
      <c r="F49" s="215">
        <f>D49/$D$60</f>
        <v>0.20599044823729365</v>
      </c>
      <c r="G49" s="52">
        <f>(D49-C49)/C49</f>
        <v>-0.15632073339891475</v>
      </c>
      <c r="I49" s="19">
        <v>10412.936999999998</v>
      </c>
      <c r="J49" s="140">
        <v>8900.1950000000015</v>
      </c>
      <c r="K49" s="214">
        <f>I49/$I$60</f>
        <v>0.25239793425596374</v>
      </c>
      <c r="L49" s="215">
        <f>J49/$J$60</f>
        <v>0.21934019626377202</v>
      </c>
      <c r="M49" s="52">
        <f>(J49-I49)/I49</f>
        <v>-0.1452752475118208</v>
      </c>
      <c r="O49" s="27">
        <f t="shared" si="16"/>
        <v>2.6057885742499081</v>
      </c>
      <c r="P49" s="143">
        <f t="shared" si="16"/>
        <v>2.6399036723221676</v>
      </c>
      <c r="Q49" s="52">
        <f>(P49-O49)/O49</f>
        <v>1.3092043771079847E-2</v>
      </c>
    </row>
    <row r="50" spans="1:17" ht="20.100000000000001" customHeight="1" x14ac:dyDescent="0.25">
      <c r="A50" s="23" t="s">
        <v>38</v>
      </c>
      <c r="B50" s="15"/>
      <c r="C50" s="78">
        <f>C51+C52</f>
        <v>61434.660000000025</v>
      </c>
      <c r="D50" s="210">
        <f>D51+D52</f>
        <v>86482.439999999988</v>
      </c>
      <c r="E50" s="216">
        <f>C50/$C$60</f>
        <v>0.4308976243020452</v>
      </c>
      <c r="F50" s="217">
        <f>D50/$D$60</f>
        <v>0.52840093208076677</v>
      </c>
      <c r="G50" s="53">
        <f>(D50-C50)/C50</f>
        <v>0.40771414703035636</v>
      </c>
      <c r="I50" s="78">
        <f>I51+I52</f>
        <v>8453.9179999999997</v>
      </c>
      <c r="J50" s="210">
        <f>J51+J52</f>
        <v>9768.4930000000004</v>
      </c>
      <c r="K50" s="216">
        <f>I50/$I$60</f>
        <v>0.20491350707003303</v>
      </c>
      <c r="L50" s="217">
        <f>J50/$J$60</f>
        <v>0.24073890199274092</v>
      </c>
      <c r="M50" s="53">
        <f>(J50-I50)/I50</f>
        <v>0.15549890595106325</v>
      </c>
      <c r="O50" s="63">
        <f t="shared" si="16"/>
        <v>1.3760828170938026</v>
      </c>
      <c r="P50" s="237">
        <f t="shared" si="16"/>
        <v>1.1295348512368526</v>
      </c>
      <c r="Q50" s="53">
        <f>(P50-O50)/O50</f>
        <v>-0.17916651730136657</v>
      </c>
    </row>
    <row r="51" spans="1:17" ht="20.100000000000001" customHeight="1" x14ac:dyDescent="0.25">
      <c r="A51" s="8"/>
      <c r="B51" t="s">
        <v>6</v>
      </c>
      <c r="C51" s="31">
        <v>59614.910000000025</v>
      </c>
      <c r="D51" s="141">
        <v>84908.489999999991</v>
      </c>
      <c r="E51" s="214">
        <f t="shared" ref="E51:E57" si="17">C51/$C$60</f>
        <v>0.41813404830400686</v>
      </c>
      <c r="F51" s="215">
        <f t="shared" ref="F51:F57" si="18">D51/$D$60</f>
        <v>0.51878422090739429</v>
      </c>
      <c r="G51" s="52">
        <f t="shared" ref="G51:G59" si="19">(D51-C51)/C51</f>
        <v>0.42428278429003674</v>
      </c>
      <c r="I51" s="31">
        <v>8033.9769999999999</v>
      </c>
      <c r="J51" s="141">
        <v>9464.7479999999996</v>
      </c>
      <c r="K51" s="214">
        <f t="shared" ref="K51:K58" si="20">I51/$I$60</f>
        <v>0.19473460740806603</v>
      </c>
      <c r="L51" s="215">
        <f t="shared" ref="L51:L58" si="21">J51/$J$60</f>
        <v>0.23325328084464927</v>
      </c>
      <c r="M51" s="52">
        <f t="shared" ref="M51:M58" si="22">(J51-I51)/I51</f>
        <v>0.17809000448968174</v>
      </c>
      <c r="O51" s="27">
        <f t="shared" si="16"/>
        <v>1.3476455806106218</v>
      </c>
      <c r="P51" s="143">
        <f t="shared" si="16"/>
        <v>1.1146998374367512</v>
      </c>
      <c r="Q51" s="52">
        <f t="shared" ref="Q51:Q58" si="23">(P51-O51)/O51</f>
        <v>-0.17285386196890304</v>
      </c>
    </row>
    <row r="52" spans="1:17" ht="20.100000000000001" customHeight="1" x14ac:dyDescent="0.25">
      <c r="A52" s="8"/>
      <c r="B52" t="s">
        <v>39</v>
      </c>
      <c r="C52" s="31">
        <v>1819.7500000000005</v>
      </c>
      <c r="D52" s="141">
        <v>1573.95</v>
      </c>
      <c r="E52" s="218">
        <f t="shared" si="17"/>
        <v>1.2763575998038349E-2</v>
      </c>
      <c r="F52" s="219">
        <f t="shared" si="18"/>
        <v>9.6167111733725715E-3</v>
      </c>
      <c r="G52" s="52">
        <f t="shared" si="19"/>
        <v>-0.13507349910702038</v>
      </c>
      <c r="I52" s="31">
        <v>419.94100000000003</v>
      </c>
      <c r="J52" s="141">
        <v>303.745</v>
      </c>
      <c r="K52" s="218">
        <f t="shared" si="20"/>
        <v>1.0178899661967002E-2</v>
      </c>
      <c r="L52" s="219">
        <f t="shared" si="21"/>
        <v>7.485621148091634E-3</v>
      </c>
      <c r="M52" s="52">
        <f t="shared" si="22"/>
        <v>-0.27669601205883687</v>
      </c>
      <c r="O52" s="27">
        <f t="shared" si="16"/>
        <v>2.3076851215826348</v>
      </c>
      <c r="P52" s="143">
        <f t="shared" si="16"/>
        <v>1.9298262333619238</v>
      </c>
      <c r="Q52" s="52">
        <f t="shared" si="23"/>
        <v>-0.16373936144354537</v>
      </c>
    </row>
    <row r="53" spans="1:17" ht="20.100000000000001" customHeight="1" x14ac:dyDescent="0.25">
      <c r="A53" s="23" t="s">
        <v>130</v>
      </c>
      <c r="B53" s="15"/>
      <c r="C53" s="78">
        <f>SUM(C54:C56)</f>
        <v>12132.560000000001</v>
      </c>
      <c r="D53" s="210">
        <f>SUM(D54:D56)</f>
        <v>9673.34</v>
      </c>
      <c r="E53" s="216">
        <f>C53/$C$60</f>
        <v>8.5096772419706077E-2</v>
      </c>
      <c r="F53" s="217">
        <f>D53/$D$60</f>
        <v>5.9103349446826034E-2</v>
      </c>
      <c r="G53" s="53">
        <f>(D53-C53)/C53</f>
        <v>-0.20269588611142256</v>
      </c>
      <c r="I53" s="78">
        <f>SUM(I54:I56)</f>
        <v>10388.987999999999</v>
      </c>
      <c r="J53" s="210">
        <f>SUM(J54:J56)</f>
        <v>8945.8040000000019</v>
      </c>
      <c r="K53" s="216">
        <f t="shared" si="20"/>
        <v>0.2518174373099536</v>
      </c>
      <c r="L53" s="217">
        <f t="shared" si="21"/>
        <v>0.22046420388511004</v>
      </c>
      <c r="M53" s="53">
        <f t="shared" si="22"/>
        <v>-0.13891478168999691</v>
      </c>
      <c r="O53" s="63">
        <f t="shared" si="16"/>
        <v>8.5628985144108078</v>
      </c>
      <c r="P53" s="237">
        <f t="shared" si="16"/>
        <v>9.2478957629939629</v>
      </c>
      <c r="Q53" s="53">
        <f t="shared" si="23"/>
        <v>7.9995955508563921E-2</v>
      </c>
    </row>
    <row r="54" spans="1:17" ht="20.100000000000001" customHeight="1" x14ac:dyDescent="0.25">
      <c r="A54" s="8"/>
      <c r="B54" s="3" t="s">
        <v>7</v>
      </c>
      <c r="C54" s="31">
        <v>11450.68</v>
      </c>
      <c r="D54" s="141">
        <v>9101.4299999999985</v>
      </c>
      <c r="E54" s="214">
        <f>C54/$C$60</f>
        <v>8.0314122494418314E-2</v>
      </c>
      <c r="F54" s="215">
        <f>D54/$D$60</f>
        <v>5.5609024158752386E-2</v>
      </c>
      <c r="G54" s="52">
        <f>(D54-C54)/C54</f>
        <v>-0.20516248816664179</v>
      </c>
      <c r="I54" s="31">
        <v>9913.6149999999998</v>
      </c>
      <c r="J54" s="141">
        <v>8425.7470000000012</v>
      </c>
      <c r="K54" s="214">
        <f t="shared" si="20"/>
        <v>0.2402949280312496</v>
      </c>
      <c r="L54" s="215">
        <f t="shared" si="21"/>
        <v>0.20764769767953267</v>
      </c>
      <c r="M54" s="52">
        <f t="shared" si="22"/>
        <v>-0.15008329453988264</v>
      </c>
      <c r="O54" s="27">
        <f t="shared" si="16"/>
        <v>8.657664872304526</v>
      </c>
      <c r="P54" s="143">
        <f t="shared" si="16"/>
        <v>9.2576078704115758</v>
      </c>
      <c r="Q54" s="52">
        <f t="shared" si="23"/>
        <v>6.9296167841543521E-2</v>
      </c>
    </row>
    <row r="55" spans="1:17" ht="20.100000000000001" customHeight="1" x14ac:dyDescent="0.25">
      <c r="A55" s="8"/>
      <c r="B55" s="3" t="s">
        <v>8</v>
      </c>
      <c r="C55" s="31">
        <v>619.7700000000001</v>
      </c>
      <c r="D55" s="141">
        <v>400.29000000000008</v>
      </c>
      <c r="E55" s="214">
        <f t="shared" si="17"/>
        <v>4.3470155220795307E-3</v>
      </c>
      <c r="F55" s="215">
        <f t="shared" si="18"/>
        <v>2.4457405353342275E-3</v>
      </c>
      <c r="G55" s="52">
        <f t="shared" si="19"/>
        <v>-0.35413137131516526</v>
      </c>
      <c r="I55" s="31">
        <v>433.41899999999998</v>
      </c>
      <c r="J55" s="141">
        <v>373.59800000000001</v>
      </c>
      <c r="K55" s="214">
        <f t="shared" si="20"/>
        <v>1.0505591291610192E-2</v>
      </c>
      <c r="L55" s="215">
        <f t="shared" si="21"/>
        <v>9.207108231196361E-3</v>
      </c>
      <c r="M55" s="52">
        <f t="shared" si="22"/>
        <v>-0.13802117581370446</v>
      </c>
      <c r="O55" s="27">
        <f t="shared" si="16"/>
        <v>6.9932232925117361</v>
      </c>
      <c r="P55" s="143">
        <f t="shared" si="16"/>
        <v>9.333183442004545</v>
      </c>
      <c r="Q55" s="52">
        <f t="shared" si="23"/>
        <v>0.33460395179979618</v>
      </c>
    </row>
    <row r="56" spans="1:17" ht="20.100000000000001" customHeight="1" x14ac:dyDescent="0.25">
      <c r="A56" s="32"/>
      <c r="B56" s="33" t="s">
        <v>9</v>
      </c>
      <c r="C56" s="211">
        <v>62.110000000000014</v>
      </c>
      <c r="D56" s="212">
        <v>171.62</v>
      </c>
      <c r="E56" s="218">
        <f t="shared" si="17"/>
        <v>4.3563440320822192E-4</v>
      </c>
      <c r="F56" s="219">
        <f t="shared" si="18"/>
        <v>1.0485847527394142E-3</v>
      </c>
      <c r="G56" s="52">
        <f t="shared" si="19"/>
        <v>1.7631621317018189</v>
      </c>
      <c r="I56" s="211">
        <v>41.954000000000001</v>
      </c>
      <c r="J56" s="212">
        <v>146.459</v>
      </c>
      <c r="K56" s="218">
        <f t="shared" si="20"/>
        <v>1.0169179870938144E-3</v>
      </c>
      <c r="L56" s="219">
        <f t="shared" si="21"/>
        <v>3.6093979743809864E-3</v>
      </c>
      <c r="M56" s="52">
        <f t="shared" si="22"/>
        <v>2.4909424607903894</v>
      </c>
      <c r="O56" s="27">
        <f t="shared" si="16"/>
        <v>6.7547898889067772</v>
      </c>
      <c r="P56" s="143">
        <f t="shared" si="16"/>
        <v>8.53391213145321</v>
      </c>
      <c r="Q56" s="52">
        <f t="shared" si="23"/>
        <v>0.26338676284635304</v>
      </c>
    </row>
    <row r="57" spans="1:17" ht="20.100000000000001" customHeight="1" x14ac:dyDescent="0.25">
      <c r="A57" s="8" t="s">
        <v>131</v>
      </c>
      <c r="B57" s="3"/>
      <c r="C57" s="19">
        <v>107.39999999999998</v>
      </c>
      <c r="D57" s="140">
        <v>29.970000000000002</v>
      </c>
      <c r="E57" s="214">
        <f t="shared" si="17"/>
        <v>7.5329471751027228E-4</v>
      </c>
      <c r="F57" s="215">
        <f t="shared" si="18"/>
        <v>1.8311435170493092E-4</v>
      </c>
      <c r="G57" s="54">
        <f t="shared" si="19"/>
        <v>-0.72094972067039098</v>
      </c>
      <c r="I57" s="19">
        <v>81.111000000000004</v>
      </c>
      <c r="J57" s="140">
        <v>35.915999999999997</v>
      </c>
      <c r="K57" s="214">
        <f t="shared" si="20"/>
        <v>1.9660398257893502E-3</v>
      </c>
      <c r="L57" s="215">
        <f t="shared" si="21"/>
        <v>8.85129200990499E-4</v>
      </c>
      <c r="M57" s="54">
        <f t="shared" si="22"/>
        <v>-0.55719939342382663</v>
      </c>
      <c r="O57" s="238">
        <f t="shared" si="16"/>
        <v>7.5522346368715096</v>
      </c>
      <c r="P57" s="239">
        <f t="shared" si="16"/>
        <v>11.983983983983981</v>
      </c>
      <c r="Q57" s="54">
        <f t="shared" si="23"/>
        <v>0.5868129845272273</v>
      </c>
    </row>
    <row r="58" spans="1:17" ht="20.100000000000001" customHeight="1" x14ac:dyDescent="0.25">
      <c r="A58" s="8" t="s">
        <v>10</v>
      </c>
      <c r="C58" s="19">
        <v>1378.6</v>
      </c>
      <c r="D58" s="140">
        <v>576.88000000000022</v>
      </c>
      <c r="E58" s="214">
        <f>C58/$C$60</f>
        <v>9.6693863832370726E-3</v>
      </c>
      <c r="F58" s="215">
        <f>D58/$D$60</f>
        <v>3.5246915986500028E-3</v>
      </c>
      <c r="G58" s="52">
        <f t="shared" si="19"/>
        <v>-0.58154649644566936</v>
      </c>
      <c r="I58" s="19">
        <v>864.71900000000005</v>
      </c>
      <c r="J58" s="140">
        <v>394.26800000000003</v>
      </c>
      <c r="K58" s="214">
        <f t="shared" si="20"/>
        <v>2.0959820395713789E-2</v>
      </c>
      <c r="L58" s="215">
        <f t="shared" si="21"/>
        <v>9.7165085147600545E-3</v>
      </c>
      <c r="M58" s="52">
        <f t="shared" si="22"/>
        <v>-0.54405072630530837</v>
      </c>
      <c r="O58" s="27">
        <f t="shared" si="16"/>
        <v>6.2724430581749608</v>
      </c>
      <c r="P58" s="143">
        <f t="shared" si="16"/>
        <v>6.8344889751768108</v>
      </c>
      <c r="Q58" s="52">
        <f t="shared" si="23"/>
        <v>8.960558299039921E-2</v>
      </c>
    </row>
    <row r="59" spans="1:17" ht="20.100000000000001" customHeight="1" thickBot="1" x14ac:dyDescent="0.3">
      <c r="A59" s="8" t="s">
        <v>11</v>
      </c>
      <c r="B59" s="10"/>
      <c r="C59" s="21">
        <v>327.58000000000004</v>
      </c>
      <c r="D59" s="142">
        <v>405.74999999999989</v>
      </c>
      <c r="E59" s="220">
        <f>C59/$C$60</f>
        <v>2.2976190275792838E-3</v>
      </c>
      <c r="F59" s="221">
        <f>D59/$D$60</f>
        <v>2.4791007075167064E-3</v>
      </c>
      <c r="G59" s="55">
        <f t="shared" si="19"/>
        <v>0.2386287319128147</v>
      </c>
      <c r="I59" s="21">
        <v>70.195000000000007</v>
      </c>
      <c r="J59" s="142">
        <v>97.53</v>
      </c>
      <c r="K59" s="220">
        <f>I59/$I$60</f>
        <v>1.7014482076572037E-3</v>
      </c>
      <c r="L59" s="221">
        <f>J59/$J$60</f>
        <v>2.4035708590211431E-3</v>
      </c>
      <c r="M59" s="55">
        <f>(J59-I59)/I59</f>
        <v>0.38941520051285688</v>
      </c>
      <c r="O59" s="240">
        <f t="shared" si="16"/>
        <v>2.1428353379327185</v>
      </c>
      <c r="P59" s="241">
        <f t="shared" si="16"/>
        <v>2.4036968576709801</v>
      </c>
      <c r="Q59" s="55">
        <f>(P59-O59)/O59</f>
        <v>0.12173661462477345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142573.68000000002</v>
      </c>
      <c r="D60" s="226">
        <f>D48+D49+D50+D53+D57+D58+D59</f>
        <v>163668.21999999997</v>
      </c>
      <c r="E60" s="222">
        <f>E48+E49+E50+E53+E57+E58+E59</f>
        <v>1.0000000000000002</v>
      </c>
      <c r="F60" s="223">
        <f>F48+F49+F50+F53+F57+F58+F59</f>
        <v>0.99999999999999989</v>
      </c>
      <c r="G60" s="55">
        <f>(D60-C60)/C60</f>
        <v>0.14795535894142556</v>
      </c>
      <c r="H60" s="1"/>
      <c r="I60" s="213">
        <f>I48+I49+I50+I53+I57+I58+I59</f>
        <v>41256.030999999988</v>
      </c>
      <c r="J60" s="226">
        <f>J48+J49+J50+J53+J57+J58+J59</f>
        <v>40577.126999999993</v>
      </c>
      <c r="K60" s="222">
        <f>K48+K49+K50+K53+K57+K58+K59</f>
        <v>1.0000000000000002</v>
      </c>
      <c r="L60" s="223">
        <f>L48+L49+L50+L53+L57+L58+L59</f>
        <v>1</v>
      </c>
      <c r="M60" s="55">
        <f>(J60-I60)/I60</f>
        <v>-1.6455872839536968E-2</v>
      </c>
      <c r="N60" s="1"/>
      <c r="O60" s="24">
        <f t="shared" si="16"/>
        <v>2.893663893644324</v>
      </c>
      <c r="P60" s="242">
        <f t="shared" si="16"/>
        <v>2.4792306655500989</v>
      </c>
      <c r="Q60" s="55">
        <f>(P60-O60)/O60</f>
        <v>-0.14322092797456226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6EF9874-66B4-4730-8D10-253A8DEDC8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9A171B87-C7F5-4655-8D18-16A43AADB4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0FF54F5C-5B27-482C-84BE-1404953641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F652938C-71F1-4419-AC4F-54126F0C73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2B0563F8-A27D-4377-81DB-E6EFE26D5E8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E82055A9-1499-4FC8-B56E-41BCC25A2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D3071DB-7194-43A5-8E7B-8EE4B383AA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D0507AA6-FF3E-4810-BE2B-C528228149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E4094F65-7D7C-4AE8-B3D9-EC689D7CEB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F4CE3BD3-BBE2-4307-96AE-89F73E56B2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E9E055F0-8EC7-406C-94FF-374E06F10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C798BB21-CAE7-499C-BE04-7F686272C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6C315A10-1628-46FB-92C1-034848C908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DA3D33AA-83CE-47C9-8A83-41F5157AB4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388A63D-164F-4CFF-AC9D-77C6F9011E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D4F48FEE-F377-43AB-A1F4-C2A10F2D48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4ACBCDCA-1793-40DE-ABCA-10D354D0B1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89BBD7AC-DFB2-427A-A08E-1C22AD8B6E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topLeftCell="A3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6" width="10.42578125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3" t="s">
        <v>16</v>
      </c>
      <c r="B4" s="316"/>
      <c r="C4" s="316"/>
      <c r="D4" s="316"/>
      <c r="E4" s="352" t="s">
        <v>1</v>
      </c>
      <c r="F4" s="350"/>
      <c r="G4" s="345" t="s">
        <v>104</v>
      </c>
      <c r="H4" s="345"/>
      <c r="I4" s="130" t="s">
        <v>0</v>
      </c>
      <c r="K4" s="346" t="s">
        <v>19</v>
      </c>
      <c r="L4" s="345"/>
      <c r="M4" s="355" t="s">
        <v>104</v>
      </c>
      <c r="N4" s="356"/>
      <c r="O4" s="130" t="s">
        <v>0</v>
      </c>
      <c r="Q4" s="344" t="s">
        <v>22</v>
      </c>
      <c r="R4" s="345"/>
      <c r="S4" s="130" t="s">
        <v>0</v>
      </c>
    </row>
    <row r="5" spans="1:19" x14ac:dyDescent="0.25">
      <c r="A5" s="351"/>
      <c r="B5" s="317"/>
      <c r="C5" s="317"/>
      <c r="D5" s="317"/>
      <c r="E5" s="353" t="s">
        <v>183</v>
      </c>
      <c r="F5" s="343"/>
      <c r="G5" s="347" t="str">
        <f>E5</f>
        <v>jan-ago</v>
      </c>
      <c r="H5" s="347"/>
      <c r="I5" s="131" t="s">
        <v>149</v>
      </c>
      <c r="K5" s="342" t="str">
        <f>E5</f>
        <v>jan-ago</v>
      </c>
      <c r="L5" s="347"/>
      <c r="M5" s="348" t="str">
        <f>E5</f>
        <v>jan-ago</v>
      </c>
      <c r="N5" s="349"/>
      <c r="O5" s="131" t="str">
        <f>I5</f>
        <v>2023 /2022</v>
      </c>
      <c r="Q5" s="342" t="str">
        <f>E5</f>
        <v>jan-ago</v>
      </c>
      <c r="R5" s="343"/>
      <c r="S5" s="131" t="str">
        <f>O5</f>
        <v>2023 /2022</v>
      </c>
    </row>
    <row r="6" spans="1:19" ht="19.5" customHeight="1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963836.36000000383</v>
      </c>
      <c r="F7" s="145">
        <v>939407.78000000038</v>
      </c>
      <c r="G7" s="243">
        <f>E7/E15</f>
        <v>0.45997346686027674</v>
      </c>
      <c r="H7" s="244">
        <f>F7/F15</f>
        <v>0.43701681931409642</v>
      </c>
      <c r="I7" s="164">
        <f t="shared" ref="I7:I11" si="0">(F7-E7)/E7</f>
        <v>-2.5345152988421556E-2</v>
      </c>
      <c r="J7" s="1"/>
      <c r="K7" s="17">
        <v>261281.61300000057</v>
      </c>
      <c r="L7" s="145">
        <v>256566.42000000022</v>
      </c>
      <c r="M7" s="243">
        <f>K7/K15</f>
        <v>0.44808161501048638</v>
      </c>
      <c r="N7" s="244">
        <f>L7/L15</f>
        <v>0.42517529097292894</v>
      </c>
      <c r="O7" s="164">
        <f t="shared" ref="O7:O18" si="1">(L7-K7)/K7</f>
        <v>-1.8046401910418161E-2</v>
      </c>
      <c r="P7" s="1"/>
      <c r="Q7" s="187">
        <f t="shared" ref="Q7:Q18" si="2">(K7/E7)*10</f>
        <v>2.7108503460068629</v>
      </c>
      <c r="R7" s="188">
        <f t="shared" ref="R7:R18" si="3">(L7/F7)*10</f>
        <v>2.731150683039905</v>
      </c>
      <c r="S7" s="55">
        <f>(R7-Q7)/Q7</f>
        <v>7.4885495110214887E-3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742593.84000000393</v>
      </c>
      <c r="F8" s="181">
        <v>703701.62000000046</v>
      </c>
      <c r="G8" s="245">
        <f>E8/E7</f>
        <v>0.77045634592992629</v>
      </c>
      <c r="H8" s="246">
        <f>F8/F7</f>
        <v>0.74909068775223486</v>
      </c>
      <c r="I8" s="206">
        <f t="shared" si="0"/>
        <v>-5.2373475115284097E-2</v>
      </c>
      <c r="K8" s="180">
        <v>235353.29500000054</v>
      </c>
      <c r="L8" s="181">
        <v>230069.28100000022</v>
      </c>
      <c r="M8" s="250">
        <f>K8/K7</f>
        <v>0.90076485787769545</v>
      </c>
      <c r="N8" s="246">
        <f>L8/L7</f>
        <v>0.89672405687384982</v>
      </c>
      <c r="O8" s="207">
        <f t="shared" si="1"/>
        <v>-2.2451412885467797E-2</v>
      </c>
      <c r="Q8" s="189">
        <f t="shared" si="2"/>
        <v>3.1693407933467279</v>
      </c>
      <c r="R8" s="190">
        <f t="shared" si="3"/>
        <v>3.2694152530159029</v>
      </c>
      <c r="S8" s="182">
        <f t="shared" ref="S8:S18" si="4">(R8-Q8)/Q8</f>
        <v>3.1575796417746334E-2</v>
      </c>
    </row>
    <row r="9" spans="1:19" ht="24" customHeight="1" x14ac:dyDescent="0.25">
      <c r="A9" s="8"/>
      <c r="B9" t="s">
        <v>37</v>
      </c>
      <c r="E9" s="19">
        <v>144636.5499999999</v>
      </c>
      <c r="F9" s="140">
        <v>130450.17999999992</v>
      </c>
      <c r="G9" s="247">
        <f>E9/E7</f>
        <v>0.15006338835359909</v>
      </c>
      <c r="H9" s="215">
        <f>F9/F7</f>
        <v>0.13886427468165088</v>
      </c>
      <c r="I9" s="182">
        <f t="shared" ref="I9:I10" si="5">(F9-E9)/E9</f>
        <v>-9.8082884305522991E-2</v>
      </c>
      <c r="K9" s="19">
        <v>20167.436000000012</v>
      </c>
      <c r="L9" s="140">
        <v>18997.782000000017</v>
      </c>
      <c r="M9" s="247">
        <f>K9/K7</f>
        <v>7.7186587178639202E-2</v>
      </c>
      <c r="N9" s="215">
        <f>L9/L7</f>
        <v>7.4046252818276065E-2</v>
      </c>
      <c r="O9" s="182">
        <f t="shared" si="1"/>
        <v>-5.799715938109308E-2</v>
      </c>
      <c r="Q9" s="189">
        <f t="shared" si="2"/>
        <v>1.3943526722671431</v>
      </c>
      <c r="R9" s="190">
        <f t="shared" si="3"/>
        <v>1.4563247057229072</v>
      </c>
      <c r="S9" s="182">
        <f t="shared" si="4"/>
        <v>4.4445020752892347E-2</v>
      </c>
    </row>
    <row r="10" spans="1:19" ht="24" customHeight="1" thickBot="1" x14ac:dyDescent="0.3">
      <c r="A10" s="8"/>
      <c r="B10" t="s">
        <v>36</v>
      </c>
      <c r="E10" s="19">
        <v>76605.97</v>
      </c>
      <c r="F10" s="140">
        <v>105255.97999999998</v>
      </c>
      <c r="G10" s="247">
        <f>E10/E7</f>
        <v>7.9480265716474624E-2</v>
      </c>
      <c r="H10" s="215">
        <f>F10/F7</f>
        <v>0.1120450375661142</v>
      </c>
      <c r="I10" s="186">
        <f t="shared" si="5"/>
        <v>0.37399187034639703</v>
      </c>
      <c r="K10" s="19">
        <v>5760.8819999999987</v>
      </c>
      <c r="L10" s="140">
        <v>7499.3569999999945</v>
      </c>
      <c r="M10" s="247">
        <f>K10/K7</f>
        <v>2.2048554943665272E-2</v>
      </c>
      <c r="N10" s="215">
        <f>L10/L7</f>
        <v>2.9229690307874225E-2</v>
      </c>
      <c r="O10" s="209">
        <f t="shared" si="1"/>
        <v>0.30177236749511555</v>
      </c>
      <c r="Q10" s="189">
        <f t="shared" si="2"/>
        <v>0.75201475811872087</v>
      </c>
      <c r="R10" s="190">
        <f t="shared" si="3"/>
        <v>0.71248749952259205</v>
      </c>
      <c r="S10" s="182">
        <f t="shared" si="4"/>
        <v>-5.2561812343965515E-2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1131580.9400000034</v>
      </c>
      <c r="F11" s="145">
        <v>1210184.0400000017</v>
      </c>
      <c r="G11" s="243">
        <f>E11/E15</f>
        <v>0.54002653313972337</v>
      </c>
      <c r="H11" s="244">
        <f>F11/F15</f>
        <v>0.56298318068590381</v>
      </c>
      <c r="I11" s="164">
        <f t="shared" si="0"/>
        <v>6.9463082331519294E-2</v>
      </c>
      <c r="J11" s="1"/>
      <c r="K11" s="17">
        <v>321830.04399999906</v>
      </c>
      <c r="L11" s="145">
        <v>346870.38699999987</v>
      </c>
      <c r="M11" s="243">
        <f>K11/K15</f>
        <v>0.55191838498951384</v>
      </c>
      <c r="N11" s="244">
        <f>L11/L15</f>
        <v>0.57482470902707095</v>
      </c>
      <c r="O11" s="164">
        <f t="shared" si="1"/>
        <v>7.780610749940077E-2</v>
      </c>
      <c r="Q11" s="191">
        <f t="shared" si="2"/>
        <v>2.8440744503879509</v>
      </c>
      <c r="R11" s="192">
        <f t="shared" si="3"/>
        <v>2.8662614572243026</v>
      </c>
      <c r="S11" s="57">
        <f t="shared" si="4"/>
        <v>7.8011343315310209E-3</v>
      </c>
    </row>
    <row r="12" spans="1:19" s="3" customFormat="1" ht="24" customHeight="1" x14ac:dyDescent="0.25">
      <c r="A12" s="46"/>
      <c r="B12" s="3" t="s">
        <v>33</v>
      </c>
      <c r="E12" s="31">
        <v>867466.9000000034</v>
      </c>
      <c r="F12" s="141">
        <v>893894.01000000164</v>
      </c>
      <c r="G12" s="247">
        <f>E12/E11</f>
        <v>0.76659730588958197</v>
      </c>
      <c r="H12" s="215">
        <f>F12/F11</f>
        <v>0.73864303317039315</v>
      </c>
      <c r="I12" s="206">
        <f t="shared" ref="I12:I18" si="6">(F12-E12)/E12</f>
        <v>3.0464689776633708E-2</v>
      </c>
      <c r="K12" s="31">
        <v>293534.47099999903</v>
      </c>
      <c r="L12" s="141">
        <v>313462.38899999985</v>
      </c>
      <c r="M12" s="247">
        <f>K12/K11</f>
        <v>0.91207914386016697</v>
      </c>
      <c r="N12" s="215">
        <f>L12/L11</f>
        <v>0.90368737357795825</v>
      </c>
      <c r="O12" s="206">
        <f t="shared" si="1"/>
        <v>6.7889532469939062E-2</v>
      </c>
      <c r="Q12" s="189">
        <f t="shared" si="2"/>
        <v>3.3838117742590281</v>
      </c>
      <c r="R12" s="190">
        <f t="shared" si="3"/>
        <v>3.5067064494592515</v>
      </c>
      <c r="S12" s="182">
        <f t="shared" si="4"/>
        <v>3.6318413493059691E-2</v>
      </c>
    </row>
    <row r="13" spans="1:19" ht="24" customHeight="1" x14ac:dyDescent="0.25">
      <c r="A13" s="8"/>
      <c r="B13" s="3" t="s">
        <v>37</v>
      </c>
      <c r="D13" s="3"/>
      <c r="E13" s="19">
        <v>95626.670000000013</v>
      </c>
      <c r="F13" s="140">
        <v>92019.469999999928</v>
      </c>
      <c r="G13" s="247">
        <f>E13/E11</f>
        <v>8.4507140956262244E-2</v>
      </c>
      <c r="H13" s="215">
        <f>F13/F11</f>
        <v>7.6037583506720019E-2</v>
      </c>
      <c r="I13" s="182">
        <f t="shared" ref="I13:I14" si="7">(F13-E13)/E13</f>
        <v>-3.7721694167538032E-2</v>
      </c>
      <c r="K13" s="19">
        <v>11247.90600000001</v>
      </c>
      <c r="L13" s="140">
        <v>11635.13800000001</v>
      </c>
      <c r="M13" s="247">
        <f>K13/K11</f>
        <v>3.4949832092121401E-2</v>
      </c>
      <c r="N13" s="215">
        <f>L13/L11</f>
        <v>3.3543186262250786E-2</v>
      </c>
      <c r="O13" s="182">
        <f t="shared" si="1"/>
        <v>3.4427030240117548E-2</v>
      </c>
      <c r="Q13" s="189">
        <f t="shared" si="2"/>
        <v>1.1762310660822979</v>
      </c>
      <c r="R13" s="190">
        <f t="shared" si="3"/>
        <v>1.2644213230091437</v>
      </c>
      <c r="S13" s="182">
        <f t="shared" si="4"/>
        <v>7.4976983239001899E-2</v>
      </c>
    </row>
    <row r="14" spans="1:19" ht="24" customHeight="1" thickBot="1" x14ac:dyDescent="0.3">
      <c r="A14" s="8"/>
      <c r="B14" t="s">
        <v>36</v>
      </c>
      <c r="E14" s="19">
        <v>168487.36999999994</v>
      </c>
      <c r="F14" s="140">
        <v>224270.56</v>
      </c>
      <c r="G14" s="247">
        <f>E14/E11</f>
        <v>0.14889555315415565</v>
      </c>
      <c r="H14" s="215">
        <f>F14/F11</f>
        <v>0.18531938332288672</v>
      </c>
      <c r="I14" s="186">
        <f t="shared" si="7"/>
        <v>0.33108232385608538</v>
      </c>
      <c r="K14" s="19">
        <v>17047.66699999999</v>
      </c>
      <c r="L14" s="140">
        <v>21772.859999999986</v>
      </c>
      <c r="M14" s="247">
        <f>K14/K11</f>
        <v>5.2971024047711465E-2</v>
      </c>
      <c r="N14" s="215">
        <f>L14/L11</f>
        <v>6.2769440159790857E-2</v>
      </c>
      <c r="O14" s="209">
        <f t="shared" si="1"/>
        <v>0.27717534604588406</v>
      </c>
      <c r="Q14" s="189">
        <f t="shared" si="2"/>
        <v>1.0118068197040524</v>
      </c>
      <c r="R14" s="190">
        <f t="shared" si="3"/>
        <v>0.97083005455553262</v>
      </c>
      <c r="S14" s="182">
        <f t="shared" si="4"/>
        <v>-4.0498605416106254E-2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2095417.300000007</v>
      </c>
      <c r="F15" s="145">
        <v>2149591.8200000017</v>
      </c>
      <c r="G15" s="243">
        <f>G7+G11</f>
        <v>1</v>
      </c>
      <c r="H15" s="244">
        <f>H7+H11</f>
        <v>1.0000000000000002</v>
      </c>
      <c r="I15" s="164">
        <f t="shared" si="6"/>
        <v>2.5853809644501114E-2</v>
      </c>
      <c r="J15" s="1"/>
      <c r="K15" s="17">
        <v>583111.65699999954</v>
      </c>
      <c r="L15" s="145">
        <v>603436.80700000015</v>
      </c>
      <c r="M15" s="243">
        <f>M7+M11</f>
        <v>1.0000000000000002</v>
      </c>
      <c r="N15" s="244">
        <f>N7+N11</f>
        <v>0.99999999999999989</v>
      </c>
      <c r="O15" s="164">
        <f t="shared" si="1"/>
        <v>3.4856360280241527E-2</v>
      </c>
      <c r="Q15" s="191">
        <f t="shared" si="2"/>
        <v>2.7827948972264265</v>
      </c>
      <c r="R15" s="192">
        <f t="shared" si="3"/>
        <v>2.8072157764351728</v>
      </c>
      <c r="S15" s="57">
        <f t="shared" si="4"/>
        <v>8.7756662314877453E-3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1610060.7400000072</v>
      </c>
      <c r="F16" s="181">
        <f t="shared" ref="F16:F17" si="8">F8+F12</f>
        <v>1597595.6300000022</v>
      </c>
      <c r="G16" s="245">
        <f>E16/E15</f>
        <v>0.7683723619156918</v>
      </c>
      <c r="H16" s="246">
        <f>F16/F15</f>
        <v>0.74320883394504211</v>
      </c>
      <c r="I16" s="207">
        <f t="shared" si="6"/>
        <v>-7.7420122671924387E-3</v>
      </c>
      <c r="J16" s="3"/>
      <c r="K16" s="180">
        <f t="shared" ref="K16:L18" si="9">K8+K12</f>
        <v>528887.7659999996</v>
      </c>
      <c r="L16" s="181">
        <f t="shared" si="9"/>
        <v>543531.67000000004</v>
      </c>
      <c r="M16" s="250">
        <f>K16/K15</f>
        <v>0.90700942032445087</v>
      </c>
      <c r="N16" s="246">
        <f>L16/L15</f>
        <v>0.90072674337215219</v>
      </c>
      <c r="O16" s="207">
        <f t="shared" si="1"/>
        <v>2.7688112566401201E-2</v>
      </c>
      <c r="P16" s="3"/>
      <c r="Q16" s="189">
        <f t="shared" si="2"/>
        <v>3.2848932519154355</v>
      </c>
      <c r="R16" s="190">
        <f t="shared" si="3"/>
        <v>3.4021855079811356</v>
      </c>
      <c r="S16" s="182">
        <f t="shared" si="4"/>
        <v>3.5706565501727197E-2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240263.21999999991</v>
      </c>
      <c r="F17" s="140">
        <f t="shared" si="8"/>
        <v>222469.64999999985</v>
      </c>
      <c r="G17" s="248">
        <f>E17/E15</f>
        <v>0.11466127534596526</v>
      </c>
      <c r="H17" s="215">
        <f>F17/F15</f>
        <v>0.10349390425201734</v>
      </c>
      <c r="I17" s="182">
        <f t="shared" si="6"/>
        <v>-7.4058651174324863E-2</v>
      </c>
      <c r="K17" s="19">
        <f t="shared" si="9"/>
        <v>31415.342000000022</v>
      </c>
      <c r="L17" s="140">
        <f t="shared" si="9"/>
        <v>30632.920000000027</v>
      </c>
      <c r="M17" s="247">
        <f>K17/K15</f>
        <v>5.3875345524090679E-2</v>
      </c>
      <c r="N17" s="215">
        <f>L17/L15</f>
        <v>5.0764089370504736E-2</v>
      </c>
      <c r="O17" s="182">
        <f t="shared" si="1"/>
        <v>-2.4905729181620703E-2</v>
      </c>
      <c r="Q17" s="189">
        <f t="shared" si="2"/>
        <v>1.3075385404391082</v>
      </c>
      <c r="R17" s="190">
        <f t="shared" si="3"/>
        <v>1.3769482713709511</v>
      </c>
      <c r="S17" s="182">
        <f t="shared" si="4"/>
        <v>5.3084271541650421E-2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245093.33999999994</v>
      </c>
      <c r="F18" s="142">
        <f>F10+F14</f>
        <v>329526.53999999998</v>
      </c>
      <c r="G18" s="249">
        <f>E18/E15</f>
        <v>0.11696636273834292</v>
      </c>
      <c r="H18" s="221">
        <f>F18/F15</f>
        <v>0.15329726180294068</v>
      </c>
      <c r="I18" s="208">
        <f t="shared" si="6"/>
        <v>0.34449406091573137</v>
      </c>
      <c r="K18" s="21">
        <f t="shared" si="9"/>
        <v>22808.548999999988</v>
      </c>
      <c r="L18" s="142">
        <f t="shared" si="9"/>
        <v>29272.216999999982</v>
      </c>
      <c r="M18" s="249">
        <f>K18/K15</f>
        <v>3.9115234151458587E-2</v>
      </c>
      <c r="N18" s="221">
        <f>L18/L15</f>
        <v>4.8509167257342944E-2</v>
      </c>
      <c r="O18" s="208">
        <f t="shared" si="1"/>
        <v>0.28338795247343429</v>
      </c>
      <c r="Q18" s="193">
        <f t="shared" si="2"/>
        <v>0.9306066415350166</v>
      </c>
      <c r="R18" s="194">
        <f t="shared" si="3"/>
        <v>0.88831136332751792</v>
      </c>
      <c r="S18" s="186">
        <f t="shared" si="4"/>
        <v>-4.5449147168919277E-2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187</v>
      </c>
      <c r="B1" s="4"/>
    </row>
    <row r="3" spans="1:19" ht="15.75" thickBot="1" x14ac:dyDescent="0.3"/>
    <row r="4" spans="1:19" x14ac:dyDescent="0.25">
      <c r="A4" s="333" t="s">
        <v>16</v>
      </c>
      <c r="B4" s="316"/>
      <c r="C4" s="316"/>
      <c r="D4" s="316"/>
      <c r="E4" s="352" t="s">
        <v>1</v>
      </c>
      <c r="F4" s="350"/>
      <c r="G4" s="345" t="s">
        <v>104</v>
      </c>
      <c r="H4" s="345"/>
      <c r="I4" s="130" t="s">
        <v>0</v>
      </c>
      <c r="K4" s="346" t="s">
        <v>19</v>
      </c>
      <c r="L4" s="345"/>
      <c r="M4" s="355" t="s">
        <v>13</v>
      </c>
      <c r="N4" s="356"/>
      <c r="O4" s="130" t="s">
        <v>0</v>
      </c>
      <c r="Q4" s="344" t="s">
        <v>22</v>
      </c>
      <c r="R4" s="345"/>
      <c r="S4" s="130" t="s">
        <v>0</v>
      </c>
    </row>
    <row r="5" spans="1:19" x14ac:dyDescent="0.25">
      <c r="A5" s="351"/>
      <c r="B5" s="317"/>
      <c r="C5" s="317"/>
      <c r="D5" s="317"/>
      <c r="E5" s="353" t="s">
        <v>65</v>
      </c>
      <c r="F5" s="343"/>
      <c r="G5" s="347" t="str">
        <f>E5</f>
        <v>ago</v>
      </c>
      <c r="H5" s="347"/>
      <c r="I5" s="131" t="s">
        <v>149</v>
      </c>
      <c r="K5" s="342" t="str">
        <f>E5</f>
        <v>ago</v>
      </c>
      <c r="L5" s="347"/>
      <c r="M5" s="348" t="str">
        <f>E5</f>
        <v>ago</v>
      </c>
      <c r="N5" s="349"/>
      <c r="O5" s="131" t="str">
        <f>I5</f>
        <v>2023 /2022</v>
      </c>
      <c r="Q5" s="342" t="str">
        <f>E5</f>
        <v>ago</v>
      </c>
      <c r="R5" s="343"/>
      <c r="S5" s="131" t="str">
        <f>O5</f>
        <v>2023 /2022</v>
      </c>
    </row>
    <row r="6" spans="1:19" ht="19.5" customHeight="1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107932.03000000001</v>
      </c>
      <c r="F7" s="145">
        <v>99383.800000000017</v>
      </c>
      <c r="G7" s="243">
        <f>E7/E15</f>
        <v>0.43085656610382245</v>
      </c>
      <c r="H7" s="244">
        <f>F7/F15</f>
        <v>0.37781044220835114</v>
      </c>
      <c r="I7" s="164">
        <f t="shared" ref="I7:I18" si="0">(F7-E7)/E7</f>
        <v>-7.9200122521553562E-2</v>
      </c>
      <c r="J7" s="1"/>
      <c r="K7" s="17">
        <v>28965.705000000009</v>
      </c>
      <c r="L7" s="145">
        <v>27864.740999999973</v>
      </c>
      <c r="M7" s="243">
        <f>K7/K15</f>
        <v>0.41248916147558662</v>
      </c>
      <c r="N7" s="244">
        <f>L7/L15</f>
        <v>0.4071300479408303</v>
      </c>
      <c r="O7" s="164">
        <f t="shared" ref="O7:O18" si="1">(L7-K7)/K7</f>
        <v>-3.8009225047346024E-2</v>
      </c>
      <c r="P7" s="1"/>
      <c r="Q7" s="187">
        <f t="shared" ref="Q7:R18" si="2">(K7/E7)*10</f>
        <v>2.6836987129770473</v>
      </c>
      <c r="R7" s="188">
        <f t="shared" si="2"/>
        <v>2.8037508125066628</v>
      </c>
      <c r="S7" s="55">
        <f>(R7-Q7)/Q7</f>
        <v>4.4733821628002636E-2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85050.840000000011</v>
      </c>
      <c r="F8" s="181">
        <v>75640.510000000009</v>
      </c>
      <c r="G8" s="245">
        <f>E8/E7</f>
        <v>0.78800370937153685</v>
      </c>
      <c r="H8" s="246">
        <f>F8/F7</f>
        <v>0.76109496718781122</v>
      </c>
      <c r="I8" s="206">
        <f t="shared" si="0"/>
        <v>-0.110643586824069</v>
      </c>
      <c r="K8" s="180">
        <v>26197.848000000009</v>
      </c>
      <c r="L8" s="181">
        <v>25205.772999999972</v>
      </c>
      <c r="M8" s="250">
        <f>K8/K7</f>
        <v>0.90444365155275874</v>
      </c>
      <c r="N8" s="246">
        <f>L8/L7</f>
        <v>0.90457589395860516</v>
      </c>
      <c r="O8" s="207">
        <f t="shared" si="1"/>
        <v>-3.7868568441195502E-2</v>
      </c>
      <c r="Q8" s="189">
        <f t="shared" si="2"/>
        <v>3.0802574083924399</v>
      </c>
      <c r="R8" s="190">
        <f t="shared" si="2"/>
        <v>3.3323113500953347</v>
      </c>
      <c r="S8" s="182">
        <f t="shared" ref="S8:S18" si="3">(R8-Q8)/Q8</f>
        <v>8.1828856580671183E-2</v>
      </c>
    </row>
    <row r="9" spans="1:19" ht="24" customHeight="1" x14ac:dyDescent="0.25">
      <c r="A9" s="8"/>
      <c r="B9" t="s">
        <v>37</v>
      </c>
      <c r="E9" s="19">
        <v>13541.440000000006</v>
      </c>
      <c r="F9" s="140">
        <v>12713.950000000004</v>
      </c>
      <c r="G9" s="247">
        <f>E9/E7</f>
        <v>0.12546266386354454</v>
      </c>
      <c r="H9" s="215">
        <f>F9/F7</f>
        <v>0.12792779104844051</v>
      </c>
      <c r="I9" s="182">
        <f t="shared" si="0"/>
        <v>-6.1107976699671621E-2</v>
      </c>
      <c r="K9" s="19">
        <v>2125.9090000000006</v>
      </c>
      <c r="L9" s="140">
        <v>1971.0319999999999</v>
      </c>
      <c r="M9" s="247">
        <f>K9/K7</f>
        <v>7.3394001630548947E-2</v>
      </c>
      <c r="N9" s="215">
        <f>L9/L7</f>
        <v>7.0735701437167564E-2</v>
      </c>
      <c r="O9" s="182">
        <f t="shared" si="1"/>
        <v>-7.2852130547450808E-2</v>
      </c>
      <c r="Q9" s="189">
        <f t="shared" si="2"/>
        <v>1.5699283089538478</v>
      </c>
      <c r="R9" s="190">
        <f t="shared" si="2"/>
        <v>1.5502908222857563</v>
      </c>
      <c r="S9" s="182">
        <f t="shared" si="3"/>
        <v>-1.250852446961564E-2</v>
      </c>
    </row>
    <row r="10" spans="1:19" ht="24" customHeight="1" thickBot="1" x14ac:dyDescent="0.3">
      <c r="A10" s="8"/>
      <c r="B10" t="s">
        <v>36</v>
      </c>
      <c r="E10" s="19">
        <v>9339.75</v>
      </c>
      <c r="F10" s="140">
        <v>11029.340000000002</v>
      </c>
      <c r="G10" s="247">
        <f>E10/E7</f>
        <v>8.6533626764918617E-2</v>
      </c>
      <c r="H10" s="215">
        <f>F10/F7</f>
        <v>0.11097724176374822</v>
      </c>
      <c r="I10" s="186">
        <f t="shared" si="0"/>
        <v>0.18090312909874481</v>
      </c>
      <c r="K10" s="19">
        <v>641.94800000000009</v>
      </c>
      <c r="L10" s="140">
        <v>687.93599999999992</v>
      </c>
      <c r="M10" s="247">
        <f>K10/K7</f>
        <v>2.2162346816692356E-2</v>
      </c>
      <c r="N10" s="215">
        <f>L10/L7</f>
        <v>2.4688404604227276E-2</v>
      </c>
      <c r="O10" s="209">
        <f t="shared" si="1"/>
        <v>7.163820122502107E-2</v>
      </c>
      <c r="Q10" s="189">
        <f t="shared" si="2"/>
        <v>0.68732888995958141</v>
      </c>
      <c r="R10" s="190">
        <f t="shared" si="2"/>
        <v>0.62373269842075751</v>
      </c>
      <c r="S10" s="182">
        <f t="shared" si="3"/>
        <v>-9.2526580022794749E-2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142573.68000000005</v>
      </c>
      <c r="F11" s="145">
        <v>163668.21999999991</v>
      </c>
      <c r="G11" s="243">
        <f>E11/E15</f>
        <v>0.5691434338961775</v>
      </c>
      <c r="H11" s="244">
        <f>F11/F15</f>
        <v>0.62218955779164875</v>
      </c>
      <c r="I11" s="164">
        <f t="shared" si="0"/>
        <v>0.14795535894142492</v>
      </c>
      <c r="J11" s="1"/>
      <c r="K11" s="17">
        <v>41256.030999999981</v>
      </c>
      <c r="L11" s="145">
        <v>40577.127000000022</v>
      </c>
      <c r="M11" s="243">
        <f>K11/K15</f>
        <v>0.58751083852441344</v>
      </c>
      <c r="N11" s="244">
        <f>L11/L15</f>
        <v>0.59286995205916981</v>
      </c>
      <c r="O11" s="164">
        <f t="shared" si="1"/>
        <v>-1.645587283953609E-2</v>
      </c>
      <c r="Q11" s="191">
        <f t="shared" si="2"/>
        <v>2.8936638936443226</v>
      </c>
      <c r="R11" s="192">
        <f t="shared" si="2"/>
        <v>2.4792306655501015</v>
      </c>
      <c r="S11" s="57">
        <f t="shared" si="3"/>
        <v>-0.14322092797456096</v>
      </c>
    </row>
    <row r="12" spans="1:19" s="3" customFormat="1" ht="24" customHeight="1" x14ac:dyDescent="0.25">
      <c r="A12" s="46"/>
      <c r="B12" s="3" t="s">
        <v>33</v>
      </c>
      <c r="E12" s="31">
        <v>104684.44000000005</v>
      </c>
      <c r="F12" s="141">
        <v>97711.359999999928</v>
      </c>
      <c r="G12" s="247">
        <f>E12/E11</f>
        <v>0.73424800425997283</v>
      </c>
      <c r="H12" s="215">
        <f>F12/F11</f>
        <v>0.59700875344034399</v>
      </c>
      <c r="I12" s="206">
        <f t="shared" si="0"/>
        <v>-6.6610472387301445E-2</v>
      </c>
      <c r="K12" s="31">
        <v>36695.311999999984</v>
      </c>
      <c r="L12" s="141">
        <v>34255.347000000023</v>
      </c>
      <c r="M12" s="247">
        <f>K12/K11</f>
        <v>0.88945327775228789</v>
      </c>
      <c r="N12" s="215">
        <f>L12/L11</f>
        <v>0.84420336116945893</v>
      </c>
      <c r="O12" s="206">
        <f t="shared" si="1"/>
        <v>-6.64925535992162E-2</v>
      </c>
      <c r="Q12" s="189">
        <f t="shared" si="2"/>
        <v>3.5053262930001794</v>
      </c>
      <c r="R12" s="190">
        <f t="shared" si="2"/>
        <v>3.5057691347249746</v>
      </c>
      <c r="S12" s="182">
        <f t="shared" si="3"/>
        <v>1.2633395232836554E-4</v>
      </c>
    </row>
    <row r="13" spans="1:19" ht="24" customHeight="1" x14ac:dyDescent="0.25">
      <c r="A13" s="8"/>
      <c r="B13" s="3" t="s">
        <v>37</v>
      </c>
      <c r="D13" s="3"/>
      <c r="E13" s="19">
        <v>9346.2900000000027</v>
      </c>
      <c r="F13" s="140">
        <v>11361.879999999997</v>
      </c>
      <c r="G13" s="247">
        <f>E13/E11</f>
        <v>6.5554105077458888E-2</v>
      </c>
      <c r="H13" s="215">
        <f>F13/F11</f>
        <v>6.942019654151553E-2</v>
      </c>
      <c r="I13" s="182">
        <f t="shared" si="0"/>
        <v>0.21565669372553112</v>
      </c>
      <c r="K13" s="19">
        <v>1077.2910000000004</v>
      </c>
      <c r="L13" s="140">
        <v>1578.2169999999994</v>
      </c>
      <c r="M13" s="247">
        <f>K13/K11</f>
        <v>2.6112327673983009E-2</v>
      </c>
      <c r="N13" s="215">
        <f>L13/L11</f>
        <v>3.8894251926707341E-2</v>
      </c>
      <c r="O13" s="182">
        <f t="shared" si="1"/>
        <v>0.46498671203973563</v>
      </c>
      <c r="Q13" s="189">
        <f t="shared" si="2"/>
        <v>1.1526402454877818</v>
      </c>
      <c r="R13" s="190">
        <f t="shared" si="2"/>
        <v>1.3890456508958025</v>
      </c>
      <c r="S13" s="182">
        <f t="shared" si="3"/>
        <v>0.2050990379118483</v>
      </c>
    </row>
    <row r="14" spans="1:19" ht="24" customHeight="1" thickBot="1" x14ac:dyDescent="0.3">
      <c r="A14" s="8"/>
      <c r="B14" t="s">
        <v>36</v>
      </c>
      <c r="E14" s="19">
        <v>28542.950000000008</v>
      </c>
      <c r="F14" s="140">
        <v>54594.979999999996</v>
      </c>
      <c r="G14" s="247">
        <f>E14/E11</f>
        <v>0.20019789066256827</v>
      </c>
      <c r="H14" s="215">
        <f>F14/F11</f>
        <v>0.33357105001814052</v>
      </c>
      <c r="I14" s="186">
        <f t="shared" si="0"/>
        <v>0.91273081443929172</v>
      </c>
      <c r="K14" s="19">
        <v>3483.4279999999999</v>
      </c>
      <c r="L14" s="140">
        <v>4743.563000000001</v>
      </c>
      <c r="M14" s="247">
        <f>K14/K11</f>
        <v>8.4434394573729143E-2</v>
      </c>
      <c r="N14" s="215">
        <f>L14/L11</f>
        <v>0.11690238690383374</v>
      </c>
      <c r="O14" s="209">
        <f t="shared" si="1"/>
        <v>0.36175141268888039</v>
      </c>
      <c r="Q14" s="189">
        <f t="shared" si="2"/>
        <v>1.2204162498970845</v>
      </c>
      <c r="R14" s="190">
        <f t="shared" si="2"/>
        <v>0.8688643168291299</v>
      </c>
      <c r="S14" s="182">
        <f t="shared" si="3"/>
        <v>-0.28805903977237302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250505.71000000008</v>
      </c>
      <c r="F15" s="145">
        <v>263052.01999999996</v>
      </c>
      <c r="G15" s="243">
        <f>G7+G11</f>
        <v>1</v>
      </c>
      <c r="H15" s="244">
        <f>H7+H11</f>
        <v>0.99999999999999989</v>
      </c>
      <c r="I15" s="164">
        <f t="shared" si="0"/>
        <v>5.0083928226625565E-2</v>
      </c>
      <c r="J15" s="1"/>
      <c r="K15" s="17">
        <v>70221.73599999999</v>
      </c>
      <c r="L15" s="145">
        <v>68441.867999999988</v>
      </c>
      <c r="M15" s="243">
        <f>M7+M11</f>
        <v>1</v>
      </c>
      <c r="N15" s="244">
        <f>N7+N11</f>
        <v>1</v>
      </c>
      <c r="O15" s="164">
        <f t="shared" si="1"/>
        <v>-2.5346397018723696E-2</v>
      </c>
      <c r="Q15" s="191">
        <f t="shared" si="2"/>
        <v>2.8031990169006518</v>
      </c>
      <c r="R15" s="192">
        <f t="shared" si="2"/>
        <v>2.6018377657772787</v>
      </c>
      <c r="S15" s="57">
        <f t="shared" si="3"/>
        <v>-7.1832663292671795E-2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189735.28000000006</v>
      </c>
      <c r="F16" s="181">
        <f t="shared" ref="F16:F17" si="4">F8+F12</f>
        <v>173351.86999999994</v>
      </c>
      <c r="G16" s="245">
        <f>E16/E15</f>
        <v>0.75740900277283096</v>
      </c>
      <c r="H16" s="246">
        <f>F16/F15</f>
        <v>0.65900223841656858</v>
      </c>
      <c r="I16" s="207">
        <f t="shared" si="0"/>
        <v>-8.6348780258474409E-2</v>
      </c>
      <c r="J16" s="3"/>
      <c r="K16" s="180">
        <f t="shared" ref="K16:L18" si="5">K8+K12</f>
        <v>62893.159999999989</v>
      </c>
      <c r="L16" s="181">
        <f t="shared" si="5"/>
        <v>59461.119999999995</v>
      </c>
      <c r="M16" s="250">
        <f>K16/K15</f>
        <v>0.89563664447144964</v>
      </c>
      <c r="N16" s="246">
        <f>L16/L15</f>
        <v>0.86878283333821349</v>
      </c>
      <c r="O16" s="207">
        <f t="shared" si="1"/>
        <v>-5.4569368115705973E-2</v>
      </c>
      <c r="P16" s="3"/>
      <c r="Q16" s="189">
        <f t="shared" si="2"/>
        <v>3.3147846831648797</v>
      </c>
      <c r="R16" s="190">
        <f t="shared" si="2"/>
        <v>3.4300824098407485</v>
      </c>
      <c r="S16" s="182">
        <f t="shared" si="3"/>
        <v>3.4782870592302E-2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22887.73000000001</v>
      </c>
      <c r="F17" s="140">
        <f t="shared" si="4"/>
        <v>24075.83</v>
      </c>
      <c r="G17" s="248">
        <f>E17/E15</f>
        <v>9.1366100996260732E-2</v>
      </c>
      <c r="H17" s="215">
        <f>F17/F15</f>
        <v>9.1524976694723745E-2</v>
      </c>
      <c r="I17" s="182">
        <f t="shared" si="0"/>
        <v>5.1909909807568981E-2</v>
      </c>
      <c r="K17" s="19">
        <f t="shared" si="5"/>
        <v>3203.2000000000007</v>
      </c>
      <c r="L17" s="140">
        <f t="shared" si="5"/>
        <v>3549.2489999999993</v>
      </c>
      <c r="M17" s="247">
        <f>K17/K15</f>
        <v>4.5615505717488972E-2</v>
      </c>
      <c r="N17" s="215">
        <f>L17/L15</f>
        <v>5.1857862792406541E-2</v>
      </c>
      <c r="O17" s="182">
        <f t="shared" si="1"/>
        <v>0.10803228021977976</v>
      </c>
      <c r="Q17" s="189">
        <f t="shared" si="2"/>
        <v>1.399527170234881</v>
      </c>
      <c r="R17" s="190">
        <f t="shared" si="2"/>
        <v>1.4741959051878997</v>
      </c>
      <c r="S17" s="182">
        <f t="shared" si="3"/>
        <v>5.335282982786755E-2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37882.700000000012</v>
      </c>
      <c r="F18" s="142">
        <f>F10+F14</f>
        <v>65624.319999999992</v>
      </c>
      <c r="G18" s="249">
        <f>E18/E15</f>
        <v>0.15122489623090826</v>
      </c>
      <c r="H18" s="221">
        <f>F18/F15</f>
        <v>0.24947278488870758</v>
      </c>
      <c r="I18" s="208">
        <f t="shared" si="0"/>
        <v>0.7323031357321409</v>
      </c>
      <c r="K18" s="21">
        <f t="shared" si="5"/>
        <v>4125.3760000000002</v>
      </c>
      <c r="L18" s="142">
        <f t="shared" si="5"/>
        <v>5431.4990000000007</v>
      </c>
      <c r="M18" s="249">
        <f>K18/K15</f>
        <v>5.8747849811061362E-2</v>
      </c>
      <c r="N18" s="221">
        <f>L18/L15</f>
        <v>7.9359303869380088E-2</v>
      </c>
      <c r="O18" s="208">
        <f t="shared" si="1"/>
        <v>0.3166070195783367</v>
      </c>
      <c r="Q18" s="193">
        <f t="shared" si="2"/>
        <v>1.088986793443973</v>
      </c>
      <c r="R18" s="194">
        <f t="shared" si="2"/>
        <v>0.8276655666679672</v>
      </c>
      <c r="S18" s="186">
        <f t="shared" si="3"/>
        <v>-0.23996730570952551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2023-10-11T12:18:56Z</dcterms:modified>
</cp:coreProperties>
</file>